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 activeTab="1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F72" i="2"/>
  <c r="F73" s="1"/>
  <c r="D64"/>
  <c r="G62"/>
  <c r="G60"/>
  <c r="E60"/>
  <c r="E58"/>
  <c r="G57"/>
  <c r="G58" s="1"/>
  <c r="G56"/>
  <c r="G51"/>
  <c r="G50"/>
  <c r="G49"/>
  <c r="G48"/>
  <c r="G47"/>
  <c r="G46"/>
  <c r="E46"/>
  <c r="E48" s="1"/>
  <c r="G44"/>
  <c r="G41"/>
  <c r="G36"/>
  <c r="E36"/>
  <c r="G35"/>
  <c r="G37" s="1"/>
  <c r="E35"/>
  <c r="E37" s="1"/>
  <c r="G31"/>
  <c r="G30"/>
  <c r="E30"/>
  <c r="G29"/>
  <c r="E29"/>
  <c r="E31" s="1"/>
  <c r="G28"/>
  <c r="G26" s="1"/>
  <c r="G27"/>
  <c r="E27"/>
  <c r="E26"/>
  <c r="E28" s="1"/>
  <c r="G22"/>
  <c r="F22"/>
  <c r="F64" s="1"/>
  <c r="F75" s="1"/>
  <c r="E22"/>
  <c r="E64" s="1"/>
  <c r="E77" s="1"/>
  <c r="G21"/>
  <c r="G20"/>
  <c r="G19"/>
  <c r="F19"/>
  <c r="E19"/>
  <c r="G17"/>
  <c r="E17"/>
  <c r="G16"/>
  <c r="E16"/>
  <c r="G14"/>
  <c r="G11" s="1"/>
  <c r="G8" s="1"/>
  <c r="G13"/>
  <c r="E13"/>
  <c r="E11"/>
  <c r="G10"/>
  <c r="F10"/>
  <c r="E10"/>
  <c r="F8"/>
  <c r="E8"/>
  <c r="E20" s="1"/>
  <c r="E21" s="1"/>
  <c r="F91" i="1"/>
  <c r="E83"/>
  <c r="D83"/>
  <c r="F80"/>
  <c r="F79"/>
  <c r="F78"/>
  <c r="D77"/>
  <c r="F75"/>
  <c r="F71"/>
  <c r="D69"/>
  <c r="F68"/>
  <c r="F77" s="1"/>
  <c r="F67"/>
  <c r="F66"/>
  <c r="D65"/>
  <c r="F63"/>
  <c r="F65" s="1"/>
  <c r="F62"/>
  <c r="D59"/>
  <c r="F57"/>
  <c r="F59" s="1"/>
  <c r="F56"/>
  <c r="F54"/>
  <c r="F52"/>
  <c r="F49"/>
  <c r="F48"/>
  <c r="F50" s="1"/>
  <c r="F40"/>
  <c r="F38"/>
  <c r="F41" s="1"/>
  <c r="F33"/>
  <c r="F32"/>
  <c r="F30"/>
  <c r="F29"/>
  <c r="F26"/>
  <c r="F25"/>
  <c r="E25"/>
  <c r="D25"/>
  <c r="F24"/>
  <c r="E24"/>
  <c r="D24"/>
  <c r="F23"/>
  <c r="E23"/>
  <c r="D23"/>
  <c r="F22"/>
  <c r="E22"/>
  <c r="F21"/>
  <c r="E21"/>
  <c r="D21"/>
  <c r="F20"/>
  <c r="F19"/>
  <c r="E19"/>
  <c r="D19"/>
  <c r="F15"/>
  <c r="E15"/>
  <c r="D15"/>
  <c r="F11"/>
  <c r="E11"/>
  <c r="D11"/>
  <c r="F9"/>
  <c r="F12" s="1"/>
  <c r="D9"/>
  <c r="D12" s="1"/>
  <c r="F7"/>
  <c r="F13" s="1"/>
  <c r="E7"/>
  <c r="E9" s="1"/>
  <c r="E13" s="1"/>
  <c r="D7"/>
  <c r="G38" i="2" l="1"/>
  <c r="G64" s="1"/>
  <c r="G77" s="1"/>
  <c r="G78" s="1"/>
  <c r="F31" i="1"/>
  <c r="F17"/>
  <c r="E12"/>
  <c r="F16"/>
  <c r="F83"/>
  <c r="F98" s="1"/>
  <c r="F99" s="1"/>
  <c r="E16"/>
  <c r="E17"/>
  <c r="D13"/>
  <c r="D17" s="1"/>
  <c r="D98" s="1"/>
  <c r="F51"/>
  <c r="F60"/>
  <c r="F55" s="1"/>
  <c r="F69"/>
  <c r="G79" i="2" l="1"/>
  <c r="G76"/>
  <c r="G65" s="1"/>
  <c r="G72" s="1"/>
  <c r="G73" s="1"/>
  <c r="F100" i="1"/>
  <c r="F97"/>
  <c r="F84" s="1"/>
  <c r="D16"/>
</calcChain>
</file>

<file path=xl/sharedStrings.xml><?xml version="1.0" encoding="utf-8"?>
<sst xmlns="http://schemas.openxmlformats.org/spreadsheetml/2006/main" count="437" uniqueCount="228">
  <si>
    <t>Таблица 19-Э</t>
  </si>
  <si>
    <t>Обобщающий расчет тарифа на электрическую энергию</t>
  </si>
  <si>
    <t>по ООО Булава Премиум на 2018 год</t>
  </si>
  <si>
    <t>№ п/п</t>
  </si>
  <si>
    <t>Показатели</t>
  </si>
  <si>
    <t>Ед. изм.</t>
  </si>
  <si>
    <t xml:space="preserve">факт </t>
  </si>
  <si>
    <t>Учтено в тарифе</t>
  </si>
  <si>
    <t xml:space="preserve">Предлож предпр.  </t>
  </si>
  <si>
    <t>Уд. вес  %</t>
  </si>
  <si>
    <t>1.</t>
  </si>
  <si>
    <t xml:space="preserve"> Выработка электрической энергии</t>
  </si>
  <si>
    <t>тыс.кВтч</t>
  </si>
  <si>
    <t>в том числе</t>
  </si>
  <si>
    <t>на диз топливе</t>
  </si>
  <si>
    <t>на газе</t>
  </si>
  <si>
    <t>2.</t>
  </si>
  <si>
    <t xml:space="preserve">Собственные нужды </t>
  </si>
  <si>
    <t>то же в %</t>
  </si>
  <si>
    <t>%</t>
  </si>
  <si>
    <t>3.</t>
  </si>
  <si>
    <t>Отпущено электрической энергии в сеть</t>
  </si>
  <si>
    <t>4.</t>
  </si>
  <si>
    <t>Покупка электрической энергии</t>
  </si>
  <si>
    <t>5.</t>
  </si>
  <si>
    <t>Потери в сетях</t>
  </si>
  <si>
    <t>6.</t>
  </si>
  <si>
    <t>Полезный отпуск  электрической энергии всего</t>
  </si>
  <si>
    <t>по группам потребителей</t>
  </si>
  <si>
    <t>6.1.</t>
  </si>
  <si>
    <t xml:space="preserve"> населению</t>
  </si>
  <si>
    <t>6.2.</t>
  </si>
  <si>
    <t>бюджетным организациям</t>
  </si>
  <si>
    <t>6.2.1.</t>
  </si>
  <si>
    <t>организациям,финансируемым из местного бюджета</t>
  </si>
  <si>
    <t>6.2.2.</t>
  </si>
  <si>
    <t>организациям,финансируемым из федерального бюджета</t>
  </si>
  <si>
    <t>6.2.3.</t>
  </si>
  <si>
    <t>организациям,финансируемым из краевого бюджета</t>
  </si>
  <si>
    <t>6.3.</t>
  </si>
  <si>
    <t>прочим потребителям</t>
  </si>
  <si>
    <t>6.4.</t>
  </si>
  <si>
    <t>производственные нужды</t>
  </si>
  <si>
    <t>коммерческие потери</t>
  </si>
  <si>
    <t>7.</t>
  </si>
  <si>
    <t>Полная себестоимость</t>
  </si>
  <si>
    <t>7.1.</t>
  </si>
  <si>
    <t>Топливо на технологические цели</t>
  </si>
  <si>
    <t>т.руб.</t>
  </si>
  <si>
    <t>7.1.1.</t>
  </si>
  <si>
    <t>дизтопливо всего</t>
  </si>
  <si>
    <t>удельн расход топлива</t>
  </si>
  <si>
    <t>г/кВтч</t>
  </si>
  <si>
    <t>кол-во</t>
  </si>
  <si>
    <t>тонн</t>
  </si>
  <si>
    <t>цена за 1 тонну</t>
  </si>
  <si>
    <t>руб.</t>
  </si>
  <si>
    <t>7.1.2.</t>
  </si>
  <si>
    <t>газ</t>
  </si>
  <si>
    <t>7.1.3.</t>
  </si>
  <si>
    <t>дизмасло всего</t>
  </si>
  <si>
    <t>7.1.4.</t>
  </si>
  <si>
    <t>бензин всего</t>
  </si>
  <si>
    <t>цена</t>
  </si>
  <si>
    <t>7.2.</t>
  </si>
  <si>
    <t>Покупная электрическая энергия</t>
  </si>
  <si>
    <t>тариф</t>
  </si>
  <si>
    <t>7.3.</t>
  </si>
  <si>
    <t>Фонд оплаты труда производственных рабочих</t>
  </si>
  <si>
    <t>численность</t>
  </si>
  <si>
    <t>чел.</t>
  </si>
  <si>
    <t>средняя зарплата</t>
  </si>
  <si>
    <t>7.4.</t>
  </si>
  <si>
    <t>Единый социальный налог (ЕСН)</t>
  </si>
  <si>
    <t>7.5.</t>
  </si>
  <si>
    <t>Расходы по содержанию и эксплуатации оборудования всего</t>
  </si>
  <si>
    <t>7.5.1.</t>
  </si>
  <si>
    <t>в т.ч. амортизация</t>
  </si>
  <si>
    <t>7.5.2.</t>
  </si>
  <si>
    <t>ремонт основных средств подрядным способом</t>
  </si>
  <si>
    <t>7.5.3.</t>
  </si>
  <si>
    <t>ремонт основных средств хозяйственным способом</t>
  </si>
  <si>
    <t>из них: материалы</t>
  </si>
  <si>
    <t>заработная плата ремонтного персонала</t>
  </si>
  <si>
    <t>отчисления на соц.нужды</t>
  </si>
  <si>
    <t>7.5.4.</t>
  </si>
  <si>
    <t xml:space="preserve"> материалы на текущее содержание</t>
  </si>
  <si>
    <t>7.6.</t>
  </si>
  <si>
    <t>Цеховые расходы</t>
  </si>
  <si>
    <t>7.6.1.</t>
  </si>
  <si>
    <t>в т.ч. заработная плата цехового персонала</t>
  </si>
  <si>
    <t>7.6.2.</t>
  </si>
  <si>
    <t>7.7.</t>
  </si>
  <si>
    <t>Общехозяйственные расходы</t>
  </si>
  <si>
    <t>7.7.1.</t>
  </si>
  <si>
    <t>в т.ч. заработная плата АУП</t>
  </si>
  <si>
    <t>7.7.2.</t>
  </si>
  <si>
    <t>7.7.3.</t>
  </si>
  <si>
    <t>целевые средства на НИОКР</t>
  </si>
  <si>
    <t>7.7.4.</t>
  </si>
  <si>
    <t>средства на страхование</t>
  </si>
  <si>
    <t>7.7.5.</t>
  </si>
  <si>
    <t>плата за предельно допустимые выбросы</t>
  </si>
  <si>
    <t>7.7.6.</t>
  </si>
  <si>
    <t>непроизводственные расходы (налоги и другие обязательные платежи)</t>
  </si>
  <si>
    <t>в т.ч. налог на землю</t>
  </si>
  <si>
    <t>7.7.7.</t>
  </si>
  <si>
    <t>другие затраты, относимые на себестоимость продукции</t>
  </si>
  <si>
    <t>7.7.8.</t>
  </si>
  <si>
    <t>Арендная плата</t>
  </si>
  <si>
    <t>7.8.</t>
  </si>
  <si>
    <t>Прочие</t>
  </si>
  <si>
    <t>7.8.1.</t>
  </si>
  <si>
    <t>в т.ч. расходы на сбытовую организацию</t>
  </si>
  <si>
    <t>7.8.2.</t>
  </si>
  <si>
    <t>расходы на утверждение нормативов</t>
  </si>
  <si>
    <t>7.8.3.</t>
  </si>
  <si>
    <t>расходы на ЕИАС</t>
  </si>
  <si>
    <t>8.</t>
  </si>
  <si>
    <t>9.</t>
  </si>
  <si>
    <t>Прибыль</t>
  </si>
  <si>
    <t>в том числе:</t>
  </si>
  <si>
    <t>9.1.</t>
  </si>
  <si>
    <t>Прибыль на развитие производства</t>
  </si>
  <si>
    <t>из них:капитальные вложения</t>
  </si>
  <si>
    <t>9.2.</t>
  </si>
  <si>
    <t>Прибыль на социальное развитие</t>
  </si>
  <si>
    <t>9.3.</t>
  </si>
  <si>
    <t>Прибыль на поощрение</t>
  </si>
  <si>
    <t>9.4.</t>
  </si>
  <si>
    <t>Прибыль на прочие цели</t>
  </si>
  <si>
    <t>9.5.</t>
  </si>
  <si>
    <t>Налоги, сборы, платежи всего</t>
  </si>
  <si>
    <t>9.6.</t>
  </si>
  <si>
    <t>в т.ч. на прибыль</t>
  </si>
  <si>
    <t>9.7.</t>
  </si>
  <si>
    <t>на имущество</t>
  </si>
  <si>
    <t>10.</t>
  </si>
  <si>
    <t>Выпадающие доходы</t>
  </si>
  <si>
    <t>11.</t>
  </si>
  <si>
    <t>Излишне полученные доходы</t>
  </si>
  <si>
    <t>12.</t>
  </si>
  <si>
    <t>Рентабельность</t>
  </si>
  <si>
    <t>13.</t>
  </si>
  <si>
    <t>Товарная продукция</t>
  </si>
  <si>
    <t>14.</t>
  </si>
  <si>
    <t>Себестоимость 1 кВтч</t>
  </si>
  <si>
    <t>15.</t>
  </si>
  <si>
    <t xml:space="preserve">Тариф </t>
  </si>
  <si>
    <t>руб/кВтч</t>
  </si>
  <si>
    <t>16.</t>
  </si>
  <si>
    <t>Рост к действующему тарифу</t>
  </si>
  <si>
    <t>Руководитель предприятия</t>
  </si>
  <si>
    <t>ФИО</t>
  </si>
  <si>
    <t>Экономист</t>
  </si>
  <si>
    <t xml:space="preserve">                                                                                                                                        </t>
  </si>
  <si>
    <t>Таблица 12</t>
  </si>
  <si>
    <t>ООО Булава Премиум</t>
  </si>
  <si>
    <t>(наименование организации)</t>
  </si>
  <si>
    <t>Расчет тарифа на холодную воду (доставка автотранспортом) на 2018 год</t>
  </si>
  <si>
    <t>Ед.        изм.</t>
  </si>
  <si>
    <t>Факт за отч. пер.</t>
  </si>
  <si>
    <t>Учтено в тарифе на  год</t>
  </si>
  <si>
    <t>Расчет п/прият.</t>
  </si>
  <si>
    <t>Объем реализации</t>
  </si>
  <si>
    <t>тыс.м³</t>
  </si>
  <si>
    <t xml:space="preserve">В т. ч. </t>
  </si>
  <si>
    <t>1.1.</t>
  </si>
  <si>
    <t>население</t>
  </si>
  <si>
    <t>«</t>
  </si>
  <si>
    <t>1.2.</t>
  </si>
  <si>
    <t>бюджетные организации</t>
  </si>
  <si>
    <t>Из них:</t>
  </si>
  <si>
    <t>-местный бюджет</t>
  </si>
  <si>
    <t>-федеральный бюджет</t>
  </si>
  <si>
    <t>краевой бюджет</t>
  </si>
  <si>
    <t>1.3.</t>
  </si>
  <si>
    <t>прочие потребители</t>
  </si>
  <si>
    <t>1.4.</t>
  </si>
  <si>
    <t>2</t>
  </si>
  <si>
    <t>Прямые расходы всего в т.ч.</t>
  </si>
  <si>
    <t>т.  руб</t>
  </si>
  <si>
    <t>2.1.</t>
  </si>
  <si>
    <t>Стоимость воды</t>
  </si>
  <si>
    <t>количество</t>
  </si>
  <si>
    <t>2.2.</t>
  </si>
  <si>
    <t>Топливо (ГСМ)</t>
  </si>
  <si>
    <t>бензин</t>
  </si>
  <si>
    <t>л/тн</t>
  </si>
  <si>
    <t>цена за ед.</t>
  </si>
  <si>
    <t>диз топливо</t>
  </si>
  <si>
    <t>дизмасло</t>
  </si>
  <si>
    <t>2.3.</t>
  </si>
  <si>
    <t>Электроэнергия</t>
  </si>
  <si>
    <t xml:space="preserve">количество </t>
  </si>
  <si>
    <t>2.4.</t>
  </si>
  <si>
    <t>Расходы на оплату труда основного производственного персонала</t>
  </si>
  <si>
    <t>2.5.</t>
  </si>
  <si>
    <t>Отчисления на  социальные нужды</t>
  </si>
  <si>
    <t>2.6.</t>
  </si>
  <si>
    <t>Амортизация</t>
  </si>
  <si>
    <t>2.7.</t>
  </si>
  <si>
    <t>Подъем воды</t>
  </si>
  <si>
    <t>2.8.</t>
  </si>
  <si>
    <t>Ремонт и техническое обслуживание основных средств</t>
  </si>
  <si>
    <t>2.8.1.</t>
  </si>
  <si>
    <t>2.8.2.</t>
  </si>
  <si>
    <t>2.8.3.</t>
  </si>
  <si>
    <t>2.9.</t>
  </si>
  <si>
    <t>2.10.</t>
  </si>
  <si>
    <t>налог на землю</t>
  </si>
  <si>
    <t>2.11.</t>
  </si>
  <si>
    <t>Прочие расходы</t>
  </si>
  <si>
    <t>в т.ч. плата за пользование водными объектами</t>
  </si>
  <si>
    <t>Итого себестоимость</t>
  </si>
  <si>
    <t>4.1.</t>
  </si>
  <si>
    <t>4.2.</t>
  </si>
  <si>
    <t>4.3.</t>
  </si>
  <si>
    <t>4.4.</t>
  </si>
  <si>
    <t>4.5.</t>
  </si>
  <si>
    <t>Доходы</t>
  </si>
  <si>
    <t>Себестоимость 1м3</t>
  </si>
  <si>
    <t>Тариф</t>
  </si>
  <si>
    <t>Рост к дейст. тарифу</t>
  </si>
  <si>
    <t>Директор</t>
  </si>
  <si>
    <t>подпись</t>
  </si>
  <si>
    <t>Химич В.А.</t>
  </si>
  <si>
    <t>Дуван В.Г.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</si>
</sst>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4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9"/>
      <name val="Arial Cyr"/>
      <charset val="204"/>
    </font>
    <font>
      <b/>
      <u/>
      <sz val="12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</font>
    <font>
      <sz val="9"/>
      <name val="Arial"/>
      <family val="2"/>
      <charset val="204"/>
    </font>
    <font>
      <b/>
      <sz val="10"/>
      <name val="Times New Roman"/>
      <family val="1"/>
    </font>
    <font>
      <sz val="11"/>
      <name val="Times New Roman"/>
      <family val="1"/>
      <charset val="204"/>
    </font>
    <font>
      <sz val="8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11" fillId="0" borderId="1" xfId="0" applyFont="1" applyBorder="1" applyAlignment="1">
      <alignment wrapText="1"/>
    </xf>
    <xf numFmtId="2" fontId="4" fillId="0" borderId="1" xfId="0" applyNumberFormat="1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/>
    <xf numFmtId="14" fontId="9" fillId="0" borderId="1" xfId="0" applyNumberFormat="1" applyFont="1" applyBorder="1" applyAlignment="1">
      <alignment horizontal="right"/>
    </xf>
    <xf numFmtId="164" fontId="12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16" fontId="10" fillId="0" borderId="1" xfId="0" applyNumberFormat="1" applyFont="1" applyBorder="1" applyAlignment="1">
      <alignment horizontal="right"/>
    </xf>
    <xf numFmtId="16" fontId="13" fillId="0" borderId="1" xfId="0" applyNumberFormat="1" applyFont="1" applyBorder="1" applyAlignment="1">
      <alignment horizontal="right"/>
    </xf>
    <xf numFmtId="164" fontId="14" fillId="0" borderId="1" xfId="0" applyNumberFormat="1" applyFont="1" applyBorder="1"/>
    <xf numFmtId="1" fontId="12" fillId="0" borderId="1" xfId="0" applyNumberFormat="1" applyFont="1" applyBorder="1"/>
    <xf numFmtId="0" fontId="14" fillId="0" borderId="1" xfId="0" applyFont="1" applyBorder="1"/>
    <xf numFmtId="164" fontId="8" fillId="0" borderId="1" xfId="0" applyNumberFormat="1" applyFont="1" applyBorder="1"/>
    <xf numFmtId="164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7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164" fontId="12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2" fontId="16" fillId="0" borderId="1" xfId="0" applyNumberFormat="1" applyFont="1" applyBorder="1"/>
    <xf numFmtId="2" fontId="16" fillId="0" borderId="1" xfId="0" applyNumberFormat="1" applyFont="1" applyBorder="1" applyAlignment="1">
      <alignment horizontal="center"/>
    </xf>
    <xf numFmtId="2" fontId="2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4" fillId="0" borderId="0" xfId="0" applyFont="1" applyBorder="1"/>
    <xf numFmtId="0" fontId="1" fillId="0" borderId="0" xfId="0" applyFont="1" applyBorder="1"/>
    <xf numFmtId="2" fontId="14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left" indent="12"/>
    </xf>
    <xf numFmtId="0" fontId="22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165" fontId="25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165" fontId="22" fillId="0" borderId="1" xfId="0" applyNumberFormat="1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wrapText="1"/>
    </xf>
    <xf numFmtId="1" fontId="22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2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top" wrapText="1"/>
    </xf>
    <xf numFmtId="0" fontId="25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3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justify" vertical="top" wrapText="1"/>
    </xf>
    <xf numFmtId="10" fontId="22" fillId="0" borderId="1" xfId="0" applyNumberFormat="1" applyFont="1" applyBorder="1" applyAlignment="1">
      <alignment horizontal="center" vertical="top" wrapText="1"/>
    </xf>
    <xf numFmtId="2" fontId="30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9" fontId="33" fillId="0" borderId="1" xfId="0" applyNumberFormat="1" applyFont="1" applyBorder="1" applyAlignment="1">
      <alignment horizontal="center" vertical="top" wrapText="1"/>
    </xf>
    <xf numFmtId="0" fontId="28" fillId="0" borderId="0" xfId="0" applyFont="1"/>
    <xf numFmtId="0" fontId="23" fillId="0" borderId="0" xfId="0" applyFont="1" applyBorder="1"/>
    <xf numFmtId="0" fontId="22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/&#1052;&#1054;&#1048;&#1044;&#1054;&#1050;/&#1058;&#1055;&#1060;&#1055;/2017%20&#1075;&#1086;&#1076;/&#1069;&#1083;&#1077;&#1082;&#1090;&#1088;&#1086;&#1101;&#1085;&#1077;&#1088;&#1075;&#1080;&#1103;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LD/&#1052;&#1054;&#1048;&#1044;&#1054;&#1050;/&#1058;&#1055;&#1060;&#1055;/2017%20&#1075;&#1086;&#1076;/&#1055;&#1086;&#1076;&#1074;&#1086;&#1079;%20&#1074;&#1086;&#1076;&#1099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 №1 "/>
      <sheetName val="т №2 "/>
      <sheetName val="прил1 т2"/>
      <sheetName val="Прил2 т2"/>
      <sheetName val="т №3"/>
      <sheetName val="т №4"/>
      <sheetName val="т №5"/>
      <sheetName val="т №6"/>
      <sheetName val="т №7"/>
      <sheetName val="т №8"/>
      <sheetName val="прил.1э т.№8"/>
      <sheetName val="прил2э т№8"/>
      <sheetName val="прил3 табл№8"/>
      <sheetName val="т №9"/>
      <sheetName val="т №10"/>
      <sheetName val="т №11,12"/>
      <sheetName val="т №13"/>
      <sheetName val="т №14"/>
      <sheetName val="т №15"/>
      <sheetName val="т №16"/>
      <sheetName val="т №17"/>
      <sheetName val="т №18"/>
      <sheetName val="т №19"/>
      <sheetName val="т №20"/>
      <sheetName val="натуральные по месяцам"/>
      <sheetName val="производственная программа"/>
    </sheetNames>
    <sheetDataSet>
      <sheetData sheetId="0"/>
      <sheetData sheetId="1">
        <row r="6">
          <cell r="C6">
            <v>2007.232</v>
          </cell>
          <cell r="D6">
            <v>3190</v>
          </cell>
          <cell r="E6">
            <v>2970</v>
          </cell>
        </row>
        <row r="7">
          <cell r="C7">
            <v>68.319999999999993</v>
          </cell>
          <cell r="D7">
            <v>130.79</v>
          </cell>
          <cell r="E7">
            <v>98.1</v>
          </cell>
        </row>
        <row r="15">
          <cell r="C15">
            <v>364.96800000000002</v>
          </cell>
          <cell r="D15">
            <v>521.6</v>
          </cell>
          <cell r="E15">
            <v>536.79999999999995</v>
          </cell>
        </row>
      </sheetData>
      <sheetData sheetId="2">
        <row r="10">
          <cell r="C10">
            <v>1169.6500000000001</v>
          </cell>
          <cell r="D10">
            <v>1560</v>
          </cell>
          <cell r="E10">
            <v>1650</v>
          </cell>
        </row>
        <row r="11">
          <cell r="E11">
            <v>158.6</v>
          </cell>
        </row>
        <row r="13">
          <cell r="C13">
            <v>95.552999999999997</v>
          </cell>
          <cell r="D13">
            <v>168.5</v>
          </cell>
          <cell r="E13">
            <v>148.1</v>
          </cell>
        </row>
        <row r="14">
          <cell r="E14">
            <v>0</v>
          </cell>
        </row>
        <row r="15">
          <cell r="C15">
            <v>6.141</v>
          </cell>
          <cell r="D15">
            <v>50.5</v>
          </cell>
          <cell r="E15">
            <v>10.5</v>
          </cell>
        </row>
        <row r="16">
          <cell r="C16">
            <v>185.155</v>
          </cell>
          <cell r="D16">
            <v>193.5</v>
          </cell>
          <cell r="E16">
            <v>236</v>
          </cell>
        </row>
        <row r="17">
          <cell r="C17">
            <v>117.44499999999999</v>
          </cell>
          <cell r="D17">
            <v>565.1</v>
          </cell>
          <cell r="E17">
            <v>290.5</v>
          </cell>
        </row>
        <row r="18">
          <cell r="E1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6">
          <cell r="C26">
            <v>808.15300000000002</v>
          </cell>
          <cell r="E26">
            <v>40407.65</v>
          </cell>
        </row>
        <row r="27">
          <cell r="C27">
            <v>11.718</v>
          </cell>
          <cell r="E27">
            <v>979.21127177999995</v>
          </cell>
        </row>
      </sheetData>
      <sheetData sheetId="10">
        <row r="8">
          <cell r="I8">
            <v>10</v>
          </cell>
          <cell r="K8">
            <v>3150.3</v>
          </cell>
        </row>
        <row r="13">
          <cell r="K13">
            <v>2197.3000000000002</v>
          </cell>
        </row>
      </sheetData>
      <sheetData sheetId="11"/>
      <sheetData sheetId="12"/>
      <sheetData sheetId="13"/>
      <sheetData sheetId="14">
        <row r="17">
          <cell r="F17">
            <v>7219.5316000000003</v>
          </cell>
        </row>
      </sheetData>
      <sheetData sheetId="15"/>
      <sheetData sheetId="16">
        <row r="19">
          <cell r="F19">
            <v>4358.6469999999999</v>
          </cell>
          <cell r="G19">
            <v>0</v>
          </cell>
        </row>
      </sheetData>
      <sheetData sheetId="17"/>
      <sheetData sheetId="18">
        <row r="16">
          <cell r="H16">
            <v>801.2</v>
          </cell>
        </row>
        <row r="17">
          <cell r="H17">
            <v>241.9624</v>
          </cell>
        </row>
        <row r="19">
          <cell r="H19">
            <v>1878.9623999999999</v>
          </cell>
        </row>
      </sheetData>
      <sheetData sheetId="19">
        <row r="8">
          <cell r="H8">
            <v>3553.5233445224285</v>
          </cell>
        </row>
        <row r="9">
          <cell r="H9">
            <v>1073.1581324382055</v>
          </cell>
        </row>
        <row r="13">
          <cell r="H13">
            <v>380.65010680500455</v>
          </cell>
        </row>
        <row r="14">
          <cell r="H14">
            <v>292.25584375953611</v>
          </cell>
        </row>
        <row r="18">
          <cell r="H18">
            <v>9696</v>
          </cell>
        </row>
      </sheetData>
      <sheetData sheetId="20">
        <row r="15">
          <cell r="E15">
            <v>638.30297033314127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Объем"/>
      <sheetName val="Стоимость воды"/>
      <sheetName val="Топливо"/>
      <sheetName val="Электр"/>
      <sheetName val="Зарплата"/>
      <sheetName val="Амортизация "/>
      <sheetName val="РСО"/>
      <sheetName val="Прил 1 2"/>
      <sheetName val="Цеховые"/>
      <sheetName val="Общеэкспл"/>
      <sheetName val="Прочие"/>
      <sheetName val="Прибыль"/>
      <sheetName val="Доставка"/>
      <sheetName val="программа"/>
    </sheetNames>
    <sheetDataSet>
      <sheetData sheetId="0"/>
      <sheetData sheetId="1">
        <row r="11">
          <cell r="D11">
            <v>7.8179999999999996</v>
          </cell>
          <cell r="E11">
            <v>7.8179999999999996</v>
          </cell>
        </row>
        <row r="15">
          <cell r="C15">
            <v>4.7239000000000004</v>
          </cell>
        </row>
        <row r="17">
          <cell r="C17">
            <v>4.4272</v>
          </cell>
          <cell r="D17">
            <v>7.49</v>
          </cell>
          <cell r="H17">
            <v>7.49</v>
          </cell>
        </row>
        <row r="18">
          <cell r="C18">
            <v>3.5400000000000001E-2</v>
          </cell>
        </row>
        <row r="20">
          <cell r="C20">
            <v>3.5400000000000001E-2</v>
          </cell>
          <cell r="H20">
            <v>4.8000000000000001E-2</v>
          </cell>
        </row>
        <row r="23">
          <cell r="C23">
            <v>6.0000000000000001E-3</v>
          </cell>
          <cell r="H23">
            <v>1.4999999999999999E-2</v>
          </cell>
        </row>
        <row r="24">
          <cell r="C24">
            <v>0.25530000000000003</v>
          </cell>
          <cell r="H24">
            <v>0.26500000000000001</v>
          </cell>
        </row>
      </sheetData>
      <sheetData sheetId="2">
        <row r="14">
          <cell r="E14">
            <v>446.3</v>
          </cell>
          <cell r="G14">
            <v>89.63</v>
          </cell>
        </row>
      </sheetData>
      <sheetData sheetId="3">
        <row r="15">
          <cell r="C15">
            <v>8.06</v>
          </cell>
          <cell r="E15">
            <v>342.55</v>
          </cell>
          <cell r="I15">
            <v>12.3</v>
          </cell>
          <cell r="J15">
            <v>44.2</v>
          </cell>
        </row>
        <row r="16">
          <cell r="C16">
            <v>0.105</v>
          </cell>
          <cell r="E16">
            <v>6.39</v>
          </cell>
          <cell r="I16">
            <v>0.45</v>
          </cell>
          <cell r="J16">
            <v>70.489999999999995</v>
          </cell>
        </row>
        <row r="18">
          <cell r="E18">
            <v>348.9</v>
          </cell>
          <cell r="K18">
            <v>575.4</v>
          </cell>
        </row>
      </sheetData>
      <sheetData sheetId="4"/>
      <sheetData sheetId="5">
        <row r="10">
          <cell r="D10">
            <v>1</v>
          </cell>
          <cell r="F10">
            <v>183.3</v>
          </cell>
          <cell r="J10">
            <v>2</v>
          </cell>
          <cell r="L10">
            <v>540.55799999999999</v>
          </cell>
        </row>
        <row r="11">
          <cell r="F11">
            <v>137.1</v>
          </cell>
        </row>
      </sheetData>
      <sheetData sheetId="6"/>
      <sheetData sheetId="7">
        <row r="13">
          <cell r="F13">
            <v>129.49199999999999</v>
          </cell>
        </row>
        <row r="14">
          <cell r="F14">
            <v>0.5</v>
          </cell>
        </row>
        <row r="15">
          <cell r="F15">
            <v>21582</v>
          </cell>
        </row>
        <row r="16">
          <cell r="F16">
            <v>39.1</v>
          </cell>
        </row>
        <row r="19">
          <cell r="F19">
            <v>300</v>
          </cell>
        </row>
      </sheetData>
      <sheetData sheetId="8">
        <row r="33">
          <cell r="F33">
            <v>131.4</v>
          </cell>
        </row>
      </sheetData>
      <sheetData sheetId="9">
        <row r="18">
          <cell r="H18">
            <v>575.1</v>
          </cell>
        </row>
      </sheetData>
      <sheetData sheetId="10">
        <row r="9">
          <cell r="H9">
            <v>74.900000000000006</v>
          </cell>
        </row>
        <row r="10">
          <cell r="D10">
            <v>16.2</v>
          </cell>
          <cell r="H10">
            <v>22.6</v>
          </cell>
        </row>
        <row r="19">
          <cell r="H19">
            <v>253.5</v>
          </cell>
        </row>
      </sheetData>
      <sheetData sheetId="11">
        <row r="32">
          <cell r="E32">
            <v>67.758110000000002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opLeftCell="A82" workbookViewId="0">
      <selection activeCell="I104" sqref="I104"/>
    </sheetView>
  </sheetViews>
  <sheetFormatPr defaultRowHeight="15"/>
  <cols>
    <col min="4" max="4" width="13.140625" customWidth="1"/>
    <col min="5" max="5" width="13.5703125" customWidth="1"/>
    <col min="6" max="6" width="12.7109375" customWidth="1"/>
    <col min="7" max="7" width="15.7109375" customWidth="1"/>
  </cols>
  <sheetData>
    <row r="1" spans="1:7">
      <c r="A1" s="51"/>
      <c r="B1" s="51"/>
      <c r="C1" s="51"/>
      <c r="D1" s="51"/>
      <c r="E1" s="52" t="s">
        <v>0</v>
      </c>
      <c r="F1" s="52"/>
      <c r="G1" s="51"/>
    </row>
    <row r="2" spans="1:7">
      <c r="A2" s="62" t="s">
        <v>1</v>
      </c>
      <c r="B2" s="63"/>
      <c r="C2" s="64"/>
      <c r="D2" s="64"/>
      <c r="E2" s="64"/>
      <c r="F2" s="64"/>
      <c r="G2" s="64"/>
    </row>
    <row r="3" spans="1:7">
      <c r="A3" s="62" t="s">
        <v>2</v>
      </c>
      <c r="B3" s="63"/>
      <c r="C3" s="64"/>
      <c r="D3" s="64"/>
      <c r="E3" s="64"/>
      <c r="F3" s="64"/>
      <c r="G3" s="64"/>
    </row>
    <row r="4" spans="1:7">
      <c r="A4" s="62"/>
      <c r="B4" s="63"/>
      <c r="C4" s="64"/>
      <c r="D4" s="64"/>
      <c r="E4" s="64"/>
      <c r="F4" s="64"/>
      <c r="G4" s="64"/>
    </row>
    <row r="5" spans="1:7" ht="25.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 spans="1:7">
      <c r="A6" s="1">
        <v>1</v>
      </c>
      <c r="B6" s="2">
        <v>2</v>
      </c>
      <c r="C6" s="2">
        <v>3</v>
      </c>
      <c r="D6" s="2">
        <v>5</v>
      </c>
      <c r="E6" s="2">
        <v>6</v>
      </c>
      <c r="F6" s="2">
        <v>7</v>
      </c>
      <c r="G6" s="2">
        <v>8</v>
      </c>
    </row>
    <row r="7" spans="1:7" ht="68.25">
      <c r="A7" s="3" t="s">
        <v>10</v>
      </c>
      <c r="B7" s="4" t="s">
        <v>11</v>
      </c>
      <c r="C7" s="5" t="s">
        <v>12</v>
      </c>
      <c r="D7" s="6">
        <f>'[1]т №1 '!C6</f>
        <v>2007.232</v>
      </c>
      <c r="E7" s="6">
        <f>'[1]т №1 '!D6</f>
        <v>3190</v>
      </c>
      <c r="F7" s="6">
        <f>'[1]т №1 '!E6</f>
        <v>2970</v>
      </c>
      <c r="G7" s="31"/>
    </row>
    <row r="8" spans="1:7" ht="23.25">
      <c r="A8" s="3"/>
      <c r="B8" s="7" t="s">
        <v>13</v>
      </c>
      <c r="C8" s="5"/>
      <c r="D8" s="6"/>
      <c r="E8" s="6"/>
      <c r="F8" s="6"/>
      <c r="G8" s="31"/>
    </row>
    <row r="9" spans="1:7" ht="23.25">
      <c r="A9" s="3"/>
      <c r="B9" s="7" t="s">
        <v>14</v>
      </c>
      <c r="C9" s="8" t="s">
        <v>12</v>
      </c>
      <c r="D9" s="6">
        <f>D7</f>
        <v>2007.232</v>
      </c>
      <c r="E9" s="6">
        <f>E7</f>
        <v>3190</v>
      </c>
      <c r="F9" s="6">
        <f>F7</f>
        <v>2970</v>
      </c>
      <c r="G9" s="31"/>
    </row>
    <row r="10" spans="1:7">
      <c r="A10" s="3"/>
      <c r="B10" s="7" t="s">
        <v>15</v>
      </c>
      <c r="C10" s="8" t="s">
        <v>12</v>
      </c>
      <c r="D10" s="6"/>
      <c r="E10" s="6"/>
      <c r="F10" s="6"/>
      <c r="G10" s="31"/>
    </row>
    <row r="11" spans="1:7" ht="36.75">
      <c r="A11" s="3" t="s">
        <v>16</v>
      </c>
      <c r="B11" s="9" t="s">
        <v>17</v>
      </c>
      <c r="C11" s="5" t="s">
        <v>12</v>
      </c>
      <c r="D11" s="10">
        <f>'[1]т №1 '!C7</f>
        <v>68.319999999999993</v>
      </c>
      <c r="E11" s="6">
        <f>'[1]т №1 '!D7</f>
        <v>130.79</v>
      </c>
      <c r="F11" s="10">
        <f>'[1]т №1 '!E7</f>
        <v>98.1</v>
      </c>
      <c r="G11" s="11"/>
    </row>
    <row r="12" spans="1:7">
      <c r="A12" s="3"/>
      <c r="B12" s="12" t="s">
        <v>18</v>
      </c>
      <c r="C12" s="5" t="s">
        <v>19</v>
      </c>
      <c r="D12" s="11">
        <f>D11/D9*100</f>
        <v>3.4036922488282371</v>
      </c>
      <c r="E12" s="6">
        <f>E11/E9*100</f>
        <v>4.0999999999999996</v>
      </c>
      <c r="F12" s="13">
        <f>F11/F9*100</f>
        <v>3.3030303030303028</v>
      </c>
      <c r="G12" s="11"/>
    </row>
    <row r="13" spans="1:7" ht="57">
      <c r="A13" s="3" t="s">
        <v>20</v>
      </c>
      <c r="B13" s="12" t="s">
        <v>21</v>
      </c>
      <c r="C13" s="5" t="s">
        <v>12</v>
      </c>
      <c r="D13" s="14">
        <f>D9-D11</f>
        <v>1938.912</v>
      </c>
      <c r="E13" s="6">
        <f>E9-E11</f>
        <v>3059.21</v>
      </c>
      <c r="F13" s="6">
        <f>F7-F11</f>
        <v>2871.9</v>
      </c>
      <c r="G13" s="31"/>
    </row>
    <row r="14" spans="1:7" ht="45.75">
      <c r="A14" s="3" t="s">
        <v>22</v>
      </c>
      <c r="B14" s="12" t="s">
        <v>23</v>
      </c>
      <c r="C14" s="5" t="s">
        <v>12</v>
      </c>
      <c r="D14" s="6"/>
      <c r="E14" s="6"/>
      <c r="F14" s="6"/>
      <c r="G14" s="31"/>
    </row>
    <row r="15" spans="1:7" ht="24.75">
      <c r="A15" s="3" t="s">
        <v>24</v>
      </c>
      <c r="B15" s="9" t="s">
        <v>25</v>
      </c>
      <c r="C15" s="5" t="s">
        <v>12</v>
      </c>
      <c r="D15" s="6">
        <f>'[1]т №1 '!C15</f>
        <v>364.96800000000002</v>
      </c>
      <c r="E15" s="6">
        <f>'[1]т №1 '!D15</f>
        <v>521.6</v>
      </c>
      <c r="F15" s="15">
        <f>'[1]т №1 '!E15</f>
        <v>536.79999999999995</v>
      </c>
      <c r="G15" s="31"/>
    </row>
    <row r="16" spans="1:7">
      <c r="A16" s="3"/>
      <c r="B16" s="12" t="s">
        <v>18</v>
      </c>
      <c r="C16" s="5" t="s">
        <v>19</v>
      </c>
      <c r="D16" s="11">
        <f>D15/D13*100</f>
        <v>18.823340100014853</v>
      </c>
      <c r="E16" s="15">
        <f>E15/E13*100</f>
        <v>17.050153470994147</v>
      </c>
      <c r="F16" s="13">
        <f>F15/F13*100</f>
        <v>18.691458616247083</v>
      </c>
      <c r="G16" s="11"/>
    </row>
    <row r="17" spans="1:7" ht="68.25">
      <c r="A17" s="3" t="s">
        <v>26</v>
      </c>
      <c r="B17" s="4" t="s">
        <v>27</v>
      </c>
      <c r="C17" s="5" t="s">
        <v>12</v>
      </c>
      <c r="D17" s="14">
        <f>D13-D15</f>
        <v>1573.944</v>
      </c>
      <c r="E17" s="6">
        <f>E13-E15</f>
        <v>2537.61</v>
      </c>
      <c r="F17" s="14">
        <f>F13-F15</f>
        <v>2335.1000000000004</v>
      </c>
      <c r="G17" s="31"/>
    </row>
    <row r="18" spans="1:7" ht="34.5">
      <c r="A18" s="16"/>
      <c r="B18" s="17" t="s">
        <v>28</v>
      </c>
      <c r="C18" s="18"/>
      <c r="D18" s="33"/>
      <c r="E18" s="19"/>
      <c r="F18" s="33"/>
      <c r="G18" s="33"/>
    </row>
    <row r="19" spans="1:7" ht="23.25">
      <c r="A19" s="20" t="s">
        <v>29</v>
      </c>
      <c r="B19" s="7" t="s">
        <v>30</v>
      </c>
      <c r="C19" s="8" t="s">
        <v>12</v>
      </c>
      <c r="D19" s="33">
        <f>'[1]т №2 '!C10</f>
        <v>1169.6500000000001</v>
      </c>
      <c r="E19" s="19">
        <f>'[1]т №2 '!D10</f>
        <v>1560</v>
      </c>
      <c r="F19" s="31">
        <f>'[1]т №2 '!E10</f>
        <v>1650</v>
      </c>
      <c r="G19" s="31"/>
    </row>
    <row r="20" spans="1:7" ht="45.75">
      <c r="A20" s="20" t="s">
        <v>31</v>
      </c>
      <c r="B20" s="7" t="s">
        <v>32</v>
      </c>
      <c r="C20" s="8" t="s">
        <v>12</v>
      </c>
      <c r="D20" s="33"/>
      <c r="E20" s="19"/>
      <c r="F20" s="53">
        <f>'[1]т №2 '!E11</f>
        <v>158.6</v>
      </c>
      <c r="G20" s="31"/>
    </row>
    <row r="21" spans="1:7" ht="68.25">
      <c r="A21" s="16" t="s">
        <v>33</v>
      </c>
      <c r="B21" s="7" t="s">
        <v>34</v>
      </c>
      <c r="C21" s="8" t="s">
        <v>12</v>
      </c>
      <c r="D21" s="33">
        <f>'[1]т №2 '!C13</f>
        <v>95.552999999999997</v>
      </c>
      <c r="E21" s="19">
        <f>'[1]т №2 '!D13</f>
        <v>168.5</v>
      </c>
      <c r="F21" s="33">
        <f>'[1]т №2 '!E13</f>
        <v>148.1</v>
      </c>
      <c r="G21" s="31"/>
    </row>
    <row r="22" spans="1:7" ht="79.5">
      <c r="A22" s="16" t="s">
        <v>35</v>
      </c>
      <c r="B22" s="7" t="s">
        <v>36</v>
      </c>
      <c r="C22" s="8" t="s">
        <v>12</v>
      </c>
      <c r="D22" s="33"/>
      <c r="E22" s="19">
        <f>'[1]т №2 '!D14</f>
        <v>0</v>
      </c>
      <c r="F22" s="33">
        <f>'[1]т №2 '!E14</f>
        <v>0</v>
      </c>
      <c r="G22" s="31"/>
    </row>
    <row r="23" spans="1:7" ht="68.25">
      <c r="A23" s="16" t="s">
        <v>37</v>
      </c>
      <c r="B23" s="7" t="s">
        <v>38</v>
      </c>
      <c r="C23" s="8" t="s">
        <v>12</v>
      </c>
      <c r="D23" s="33">
        <f>'[1]т №2 '!C15</f>
        <v>6.141</v>
      </c>
      <c r="E23" s="19">
        <f>'[1]т №2 '!D15</f>
        <v>50.5</v>
      </c>
      <c r="F23" s="33">
        <f>'[1]т №2 '!E15</f>
        <v>10.5</v>
      </c>
      <c r="G23" s="31"/>
    </row>
    <row r="24" spans="1:7" ht="34.5">
      <c r="A24" s="16" t="s">
        <v>39</v>
      </c>
      <c r="B24" s="7" t="s">
        <v>40</v>
      </c>
      <c r="C24" s="8" t="s">
        <v>12</v>
      </c>
      <c r="D24" s="33">
        <f>'[1]т №2 '!C16</f>
        <v>185.155</v>
      </c>
      <c r="E24" s="21">
        <f>'[1]т №2 '!D16</f>
        <v>193.5</v>
      </c>
      <c r="F24" s="33">
        <f>'[1]т №2 '!E16</f>
        <v>236</v>
      </c>
      <c r="G24" s="31"/>
    </row>
    <row r="25" spans="1:7" ht="34.5">
      <c r="A25" s="16" t="s">
        <v>41</v>
      </c>
      <c r="B25" s="7" t="s">
        <v>42</v>
      </c>
      <c r="C25" s="8" t="s">
        <v>12</v>
      </c>
      <c r="D25" s="33">
        <f>'[1]т №2 '!C17</f>
        <v>117.44499999999999</v>
      </c>
      <c r="E25" s="21">
        <f>'[1]т №2 '!D17</f>
        <v>565.1</v>
      </c>
      <c r="F25" s="33">
        <f>'[1]т №2 '!E17</f>
        <v>290.5</v>
      </c>
      <c r="G25" s="53"/>
    </row>
    <row r="26" spans="1:7" ht="23.25">
      <c r="A26" s="16"/>
      <c r="B26" s="7" t="s">
        <v>43</v>
      </c>
      <c r="C26" s="8"/>
      <c r="D26" s="33"/>
      <c r="E26" s="19"/>
      <c r="F26" s="31">
        <f>'[1]т №2 '!E18</f>
        <v>0</v>
      </c>
      <c r="G26" s="53"/>
    </row>
    <row r="27" spans="1:7" ht="36.75">
      <c r="A27" s="3" t="s">
        <v>44</v>
      </c>
      <c r="B27" s="22" t="s">
        <v>45</v>
      </c>
      <c r="C27" s="23"/>
      <c r="D27" s="33"/>
      <c r="E27" s="19"/>
      <c r="F27" s="33"/>
      <c r="G27" s="31"/>
    </row>
    <row r="28" spans="1:7" ht="26.25">
      <c r="A28" s="16"/>
      <c r="B28" s="54" t="s">
        <v>13</v>
      </c>
      <c r="C28" s="55"/>
      <c r="D28" s="33"/>
      <c r="E28" s="19"/>
      <c r="F28" s="33"/>
      <c r="G28" s="33"/>
    </row>
    <row r="29" spans="1:7" ht="57">
      <c r="A29" s="3" t="s">
        <v>46</v>
      </c>
      <c r="B29" s="12" t="s">
        <v>47</v>
      </c>
      <c r="C29" s="24" t="s">
        <v>48</v>
      </c>
      <c r="D29" s="11">
        <v>27638.6</v>
      </c>
      <c r="E29" s="14">
        <v>44901.8</v>
      </c>
      <c r="F29" s="11">
        <f>F30+F38</f>
        <v>41386.861271779999</v>
      </c>
      <c r="G29" s="11"/>
    </row>
    <row r="30" spans="1:7" ht="24.75">
      <c r="A30" s="16" t="s">
        <v>49</v>
      </c>
      <c r="B30" s="9" t="s">
        <v>50</v>
      </c>
      <c r="C30" s="25" t="s">
        <v>48</v>
      </c>
      <c r="D30" s="21">
        <v>27145.200000000001</v>
      </c>
      <c r="E30" s="21">
        <v>43791.5</v>
      </c>
      <c r="F30" s="21">
        <f>'[1]т №7'!E26</f>
        <v>40407.65</v>
      </c>
      <c r="G30" s="31"/>
    </row>
    <row r="31" spans="1:7" ht="34.5">
      <c r="A31" s="16"/>
      <c r="B31" s="7" t="s">
        <v>51</v>
      </c>
      <c r="C31" s="25" t="s">
        <v>52</v>
      </c>
      <c r="D31" s="31">
        <v>290.08999999999997</v>
      </c>
      <c r="E31" s="19">
        <v>281.39999999999998</v>
      </c>
      <c r="F31" s="53">
        <f>F32/F13*1000</f>
        <v>281.40011838852331</v>
      </c>
      <c r="G31" s="31"/>
    </row>
    <row r="32" spans="1:7">
      <c r="A32" s="16"/>
      <c r="B32" s="7" t="s">
        <v>53</v>
      </c>
      <c r="C32" s="25" t="s">
        <v>54</v>
      </c>
      <c r="D32" s="33">
        <v>562.45600000000002</v>
      </c>
      <c r="E32" s="19">
        <v>860.86</v>
      </c>
      <c r="F32" s="53">
        <f>'[1]т №7'!C26</f>
        <v>808.15300000000002</v>
      </c>
      <c r="G32" s="31"/>
    </row>
    <row r="33" spans="1:7" ht="23.25">
      <c r="A33" s="16"/>
      <c r="B33" s="7" t="s">
        <v>55</v>
      </c>
      <c r="C33" s="25" t="s">
        <v>56</v>
      </c>
      <c r="D33" s="53">
        <v>48261.89</v>
      </c>
      <c r="E33" s="19">
        <v>50869.5</v>
      </c>
      <c r="F33" s="56">
        <f>F30/F32*1000</f>
        <v>50000</v>
      </c>
      <c r="G33" s="31"/>
    </row>
    <row r="34" spans="1:7">
      <c r="A34" s="16" t="s">
        <v>57</v>
      </c>
      <c r="B34" s="9" t="s">
        <v>58</v>
      </c>
      <c r="C34" s="24" t="s">
        <v>48</v>
      </c>
      <c r="D34" s="10"/>
      <c r="E34" s="6"/>
      <c r="F34" s="10"/>
      <c r="G34" s="11"/>
    </row>
    <row r="35" spans="1:7" ht="34.5">
      <c r="A35" s="16"/>
      <c r="B35" s="7" t="s">
        <v>51</v>
      </c>
      <c r="C35" s="25" t="s">
        <v>52</v>
      </c>
      <c r="D35" s="33"/>
      <c r="E35" s="19"/>
      <c r="F35" s="33"/>
      <c r="G35" s="31"/>
    </row>
    <row r="36" spans="1:7">
      <c r="A36" s="16"/>
      <c r="B36" s="7" t="s">
        <v>53</v>
      </c>
      <c r="C36" s="25" t="s">
        <v>54</v>
      </c>
      <c r="D36" s="33"/>
      <c r="E36" s="19"/>
      <c r="F36" s="33"/>
      <c r="G36" s="31"/>
    </row>
    <row r="37" spans="1:7" ht="23.25">
      <c r="A37" s="16"/>
      <c r="B37" s="7" t="s">
        <v>55</v>
      </c>
      <c r="C37" s="25" t="s">
        <v>56</v>
      </c>
      <c r="D37" s="33"/>
      <c r="E37" s="19"/>
      <c r="F37" s="33"/>
      <c r="G37" s="31"/>
    </row>
    <row r="38" spans="1:7" ht="24.75">
      <c r="A38" s="16" t="s">
        <v>59</v>
      </c>
      <c r="B38" s="9" t="s">
        <v>60</v>
      </c>
      <c r="C38" s="25" t="s">
        <v>48</v>
      </c>
      <c r="D38" s="31">
        <v>493.38</v>
      </c>
      <c r="E38" s="21">
        <v>1110.4000000000001</v>
      </c>
      <c r="F38" s="31">
        <f>'[1]т №7'!E27</f>
        <v>979.21127177999995</v>
      </c>
      <c r="G38" s="31"/>
    </row>
    <row r="39" spans="1:7" ht="34.5">
      <c r="A39" s="16"/>
      <c r="B39" s="7" t="s">
        <v>51</v>
      </c>
      <c r="C39" s="25" t="s">
        <v>52</v>
      </c>
      <c r="D39" s="33"/>
      <c r="E39" s="19"/>
      <c r="F39" s="33"/>
      <c r="G39" s="31"/>
    </row>
    <row r="40" spans="1:7">
      <c r="A40" s="16"/>
      <c r="B40" s="7" t="s">
        <v>53</v>
      </c>
      <c r="C40" s="25" t="s">
        <v>54</v>
      </c>
      <c r="D40" s="33">
        <v>6.12</v>
      </c>
      <c r="E40" s="19">
        <v>12.48</v>
      </c>
      <c r="F40" s="53">
        <f>'[1]т №7'!C27</f>
        <v>11.718</v>
      </c>
      <c r="G40" s="31"/>
    </row>
    <row r="41" spans="1:7" ht="23.25">
      <c r="A41" s="16"/>
      <c r="B41" s="7" t="s">
        <v>55</v>
      </c>
      <c r="C41" s="25" t="s">
        <v>56</v>
      </c>
      <c r="D41" s="33">
        <v>80617.3</v>
      </c>
      <c r="E41" s="19">
        <v>88970.38</v>
      </c>
      <c r="F41" s="56">
        <f>F38/F40*1000</f>
        <v>83564.709999999992</v>
      </c>
      <c r="G41" s="31"/>
    </row>
    <row r="42" spans="1:7" ht="24.75">
      <c r="A42" s="16" t="s">
        <v>61</v>
      </c>
      <c r="B42" s="9" t="s">
        <v>62</v>
      </c>
      <c r="C42" s="25" t="s">
        <v>48</v>
      </c>
      <c r="D42" s="6"/>
      <c r="E42" s="21"/>
      <c r="F42" s="21"/>
      <c r="G42" s="21"/>
    </row>
    <row r="43" spans="1:7">
      <c r="A43" s="16"/>
      <c r="B43" s="7" t="s">
        <v>53</v>
      </c>
      <c r="C43" s="25" t="s">
        <v>54</v>
      </c>
      <c r="D43" s="33"/>
      <c r="E43" s="19"/>
      <c r="F43" s="31"/>
      <c r="G43" s="31"/>
    </row>
    <row r="44" spans="1:7">
      <c r="A44" s="57"/>
      <c r="B44" s="7" t="s">
        <v>63</v>
      </c>
      <c r="C44" s="25" t="s">
        <v>56</v>
      </c>
      <c r="D44" s="33"/>
      <c r="E44" s="19"/>
      <c r="F44" s="33"/>
      <c r="G44" s="31"/>
    </row>
    <row r="45" spans="1:7" ht="45.75">
      <c r="A45" s="26" t="s">
        <v>64</v>
      </c>
      <c r="B45" s="12" t="s">
        <v>65</v>
      </c>
      <c r="C45" s="25" t="s">
        <v>48</v>
      </c>
      <c r="D45" s="33"/>
      <c r="E45" s="19"/>
      <c r="F45" s="33"/>
      <c r="G45" s="31"/>
    </row>
    <row r="46" spans="1:7">
      <c r="A46" s="26"/>
      <c r="B46" s="7" t="s">
        <v>53</v>
      </c>
      <c r="C46" s="25" t="s">
        <v>12</v>
      </c>
      <c r="D46" s="33"/>
      <c r="E46" s="19"/>
      <c r="F46" s="33"/>
      <c r="G46" s="31"/>
    </row>
    <row r="47" spans="1:7">
      <c r="A47" s="26"/>
      <c r="B47" s="7" t="s">
        <v>66</v>
      </c>
      <c r="C47" s="25" t="s">
        <v>56</v>
      </c>
      <c r="D47" s="33"/>
      <c r="E47" s="19"/>
      <c r="F47" s="33"/>
      <c r="G47" s="31"/>
    </row>
    <row r="48" spans="1:7" ht="68.25">
      <c r="A48" s="26" t="s">
        <v>67</v>
      </c>
      <c r="B48" s="4" t="s">
        <v>68</v>
      </c>
      <c r="C48" s="25" t="s">
        <v>48</v>
      </c>
      <c r="D48" s="15">
        <v>2128.6999999999998</v>
      </c>
      <c r="E48" s="14">
        <v>2914.6</v>
      </c>
      <c r="F48" s="14">
        <f>'[1]т №8'!K8</f>
        <v>3150.3</v>
      </c>
      <c r="G48" s="31"/>
    </row>
    <row r="49" spans="1:7" ht="23.25">
      <c r="A49" s="27"/>
      <c r="B49" s="7" t="s">
        <v>69</v>
      </c>
      <c r="C49" s="25" t="s">
        <v>70</v>
      </c>
      <c r="D49" s="33">
        <v>10</v>
      </c>
      <c r="E49" s="19">
        <v>10</v>
      </c>
      <c r="F49" s="33">
        <f>'[1]т №8'!I8</f>
        <v>10</v>
      </c>
      <c r="G49" s="31"/>
    </row>
    <row r="50" spans="1:7" ht="23.25">
      <c r="A50" s="27"/>
      <c r="B50" s="7" t="s">
        <v>71</v>
      </c>
      <c r="C50" s="25" t="s">
        <v>56</v>
      </c>
      <c r="D50" s="56">
        <v>25647</v>
      </c>
      <c r="E50" s="19">
        <v>24287.98</v>
      </c>
      <c r="F50" s="56">
        <f>F48/F49/12*1000</f>
        <v>26252.5</v>
      </c>
      <c r="G50" s="31"/>
    </row>
    <row r="51" spans="1:7" ht="45.75">
      <c r="A51" s="26" t="s">
        <v>72</v>
      </c>
      <c r="B51" s="4" t="s">
        <v>73</v>
      </c>
      <c r="C51" s="25" t="s">
        <v>48</v>
      </c>
      <c r="D51" s="6">
        <v>559.79999999999995</v>
      </c>
      <c r="E51" s="14">
        <v>880.2</v>
      </c>
      <c r="F51" s="14">
        <f>F48*30.2/100</f>
        <v>951.39059999999995</v>
      </c>
      <c r="G51" s="31"/>
    </row>
    <row r="52" spans="1:7" ht="102">
      <c r="A52" s="26" t="s">
        <v>74</v>
      </c>
      <c r="B52" s="12" t="s">
        <v>75</v>
      </c>
      <c r="C52" s="25" t="s">
        <v>48</v>
      </c>
      <c r="D52" s="33">
        <v>3861.7</v>
      </c>
      <c r="E52" s="21">
        <v>4864.2</v>
      </c>
      <c r="F52" s="31">
        <f>'[1]т №9'!F17</f>
        <v>7219.5316000000003</v>
      </c>
      <c r="G52" s="31"/>
    </row>
    <row r="53" spans="1:7" ht="34.5">
      <c r="A53" s="27" t="s">
        <v>76</v>
      </c>
      <c r="B53" s="7" t="s">
        <v>77</v>
      </c>
      <c r="C53" s="25" t="s">
        <v>48</v>
      </c>
      <c r="D53" s="33"/>
      <c r="E53" s="19"/>
      <c r="F53" s="33"/>
      <c r="G53" s="31"/>
    </row>
    <row r="54" spans="1:7" ht="68.25">
      <c r="A54" s="27" t="s">
        <v>78</v>
      </c>
      <c r="B54" s="7" t="s">
        <v>79</v>
      </c>
      <c r="C54" s="25" t="s">
        <v>48</v>
      </c>
      <c r="D54" s="33"/>
      <c r="E54" s="19">
        <v>2296.6</v>
      </c>
      <c r="F54" s="31">
        <f>'[1]т №11,12'!G19</f>
        <v>0</v>
      </c>
      <c r="G54" s="31"/>
    </row>
    <row r="55" spans="1:7" ht="68.25">
      <c r="A55" s="27" t="s">
        <v>80</v>
      </c>
      <c r="B55" s="7" t="s">
        <v>81</v>
      </c>
      <c r="C55" s="25" t="s">
        <v>48</v>
      </c>
      <c r="D55" s="33">
        <v>3861.7</v>
      </c>
      <c r="E55" s="19">
        <v>2567.6</v>
      </c>
      <c r="F55" s="31">
        <f>F56+F57+F60</f>
        <v>7219.5316000000003</v>
      </c>
      <c r="G55" s="31"/>
    </row>
    <row r="56" spans="1:7" ht="34.5">
      <c r="A56" s="27"/>
      <c r="B56" s="7" t="s">
        <v>82</v>
      </c>
      <c r="C56" s="25" t="s">
        <v>48</v>
      </c>
      <c r="D56" s="33">
        <v>2885</v>
      </c>
      <c r="E56" s="19"/>
      <c r="F56" s="53">
        <f>'[1]т №11,12'!F19</f>
        <v>4358.6469999999999</v>
      </c>
      <c r="G56" s="31"/>
    </row>
    <row r="57" spans="1:7" ht="57">
      <c r="A57" s="27"/>
      <c r="B57" s="7" t="s">
        <v>83</v>
      </c>
      <c r="C57" s="25" t="s">
        <v>48</v>
      </c>
      <c r="D57" s="33">
        <v>773.3</v>
      </c>
      <c r="E57" s="21">
        <v>1972</v>
      </c>
      <c r="F57" s="33">
        <f>'[1]т №8'!K13</f>
        <v>2197.3000000000002</v>
      </c>
      <c r="G57" s="31"/>
    </row>
    <row r="58" spans="1:7" ht="23.25">
      <c r="A58" s="27"/>
      <c r="B58" s="7" t="s">
        <v>69</v>
      </c>
      <c r="C58" s="25" t="s">
        <v>70</v>
      </c>
      <c r="D58" s="33">
        <v>4</v>
      </c>
      <c r="E58" s="19">
        <v>7</v>
      </c>
      <c r="F58" s="33">
        <v>7</v>
      </c>
      <c r="G58" s="31"/>
    </row>
    <row r="59" spans="1:7" ht="23.25">
      <c r="A59" s="27"/>
      <c r="B59" s="7" t="s">
        <v>71</v>
      </c>
      <c r="C59" s="25" t="s">
        <v>56</v>
      </c>
      <c r="D59" s="56">
        <f>D57/D58/8*1000</f>
        <v>24165.625</v>
      </c>
      <c r="E59" s="21">
        <v>23476.5</v>
      </c>
      <c r="F59" s="56">
        <f>F57/F58/12*1000</f>
        <v>26158.333333333336</v>
      </c>
      <c r="G59" s="31"/>
    </row>
    <row r="60" spans="1:7" ht="34.5">
      <c r="A60" s="27"/>
      <c r="B60" s="7" t="s">
        <v>84</v>
      </c>
      <c r="C60" s="25" t="s">
        <v>48</v>
      </c>
      <c r="D60" s="33">
        <v>203.4</v>
      </c>
      <c r="E60" s="21">
        <v>595.6</v>
      </c>
      <c r="F60" s="31">
        <f>F57*30.2/100</f>
        <v>663.58460000000002</v>
      </c>
      <c r="G60" s="31"/>
    </row>
    <row r="61" spans="1:7" ht="68.25">
      <c r="A61" s="27" t="s">
        <v>85</v>
      </c>
      <c r="B61" s="7" t="s">
        <v>86</v>
      </c>
      <c r="C61" s="25" t="s">
        <v>48</v>
      </c>
      <c r="D61" s="33"/>
      <c r="E61" s="19"/>
      <c r="F61" s="31"/>
      <c r="G61" s="31"/>
    </row>
    <row r="62" spans="1:7" ht="51.75">
      <c r="A62" s="26" t="s">
        <v>87</v>
      </c>
      <c r="B62" s="28" t="s">
        <v>88</v>
      </c>
      <c r="C62" s="25" t="s">
        <v>48</v>
      </c>
      <c r="D62" s="6">
        <v>1134.9000000000001</v>
      </c>
      <c r="E62" s="14">
        <v>1712.8</v>
      </c>
      <c r="F62" s="14">
        <f>'[1]т №14'!H19</f>
        <v>1878.9623999999999</v>
      </c>
      <c r="G62" s="33"/>
    </row>
    <row r="63" spans="1:7" ht="57">
      <c r="A63" s="27" t="s">
        <v>89</v>
      </c>
      <c r="B63" s="7" t="s">
        <v>90</v>
      </c>
      <c r="C63" s="25" t="s">
        <v>48</v>
      </c>
      <c r="D63" s="33">
        <v>507.3</v>
      </c>
      <c r="E63" s="19">
        <v>728.7</v>
      </c>
      <c r="F63" s="33">
        <f>'[1]т №14'!H16</f>
        <v>801.2</v>
      </c>
      <c r="G63" s="31"/>
    </row>
    <row r="64" spans="1:7" ht="23.25">
      <c r="A64" s="27"/>
      <c r="B64" s="7" t="s">
        <v>69</v>
      </c>
      <c r="C64" s="25" t="s">
        <v>70</v>
      </c>
      <c r="D64" s="33">
        <v>2</v>
      </c>
      <c r="E64" s="19">
        <v>2</v>
      </c>
      <c r="F64" s="33">
        <v>2</v>
      </c>
      <c r="G64" s="31"/>
    </row>
    <row r="65" spans="1:7" ht="23.25">
      <c r="A65" s="27"/>
      <c r="B65" s="7" t="s">
        <v>71</v>
      </c>
      <c r="C65" s="25" t="s">
        <v>56</v>
      </c>
      <c r="D65" s="56">
        <f>D63/D64/8*1000</f>
        <v>31706.25</v>
      </c>
      <c r="E65" s="19">
        <v>30362.400000000001</v>
      </c>
      <c r="F65" s="56">
        <f>F63/F64/12*1000</f>
        <v>33383.333333333336</v>
      </c>
      <c r="G65" s="31"/>
    </row>
    <row r="66" spans="1:7" ht="34.5">
      <c r="A66" s="27" t="s">
        <v>91</v>
      </c>
      <c r="B66" s="7" t="s">
        <v>84</v>
      </c>
      <c r="C66" s="25" t="s">
        <v>48</v>
      </c>
      <c r="D66" s="33">
        <v>133.4</v>
      </c>
      <c r="E66" s="21">
        <v>220.1</v>
      </c>
      <c r="F66" s="31">
        <f>'[1]т №14'!H17</f>
        <v>241.9624</v>
      </c>
      <c r="G66" s="31"/>
    </row>
    <row r="67" spans="1:7" ht="64.5">
      <c r="A67" s="29" t="s">
        <v>92</v>
      </c>
      <c r="B67" s="28" t="s">
        <v>93</v>
      </c>
      <c r="C67" s="25" t="s">
        <v>48</v>
      </c>
      <c r="D67" s="6">
        <v>5182</v>
      </c>
      <c r="E67" s="6">
        <v>8820.2999999999993</v>
      </c>
      <c r="F67" s="6">
        <f>'[1]т №15'!H18</f>
        <v>9696</v>
      </c>
      <c r="G67" s="31"/>
    </row>
    <row r="68" spans="1:7" ht="45.75">
      <c r="A68" s="30" t="s">
        <v>94</v>
      </c>
      <c r="B68" s="7" t="s">
        <v>95</v>
      </c>
      <c r="C68" s="25" t="s">
        <v>48</v>
      </c>
      <c r="D68" s="14">
        <v>2357</v>
      </c>
      <c r="E68" s="19">
        <v>3195.6</v>
      </c>
      <c r="F68" s="31">
        <f>'[1]т №15'!H8</f>
        <v>3553.5233445224285</v>
      </c>
      <c r="G68" s="31"/>
    </row>
    <row r="69" spans="1:7" ht="23.25">
      <c r="A69" s="30"/>
      <c r="B69" s="7" t="s">
        <v>69</v>
      </c>
      <c r="C69" s="25" t="s">
        <v>70</v>
      </c>
      <c r="D69" s="14">
        <f>D68/D70/8*1000</f>
        <v>8.1863017504862459</v>
      </c>
      <c r="E69" s="19">
        <v>9.25</v>
      </c>
      <c r="F69" s="31">
        <f>F68/12/F70*1000</f>
        <v>8.6545071932216633</v>
      </c>
      <c r="G69" s="31"/>
    </row>
    <row r="70" spans="1:7" ht="23.25">
      <c r="A70" s="30"/>
      <c r="B70" s="7" t="s">
        <v>71</v>
      </c>
      <c r="C70" s="25" t="s">
        <v>56</v>
      </c>
      <c r="D70" s="14">
        <v>35990</v>
      </c>
      <c r="E70" s="32">
        <v>28802.54</v>
      </c>
      <c r="F70" s="53">
        <v>34216.5</v>
      </c>
      <c r="G70" s="31"/>
    </row>
    <row r="71" spans="1:7" ht="34.5">
      <c r="A71" s="30" t="s">
        <v>96</v>
      </c>
      <c r="B71" s="7" t="s">
        <v>84</v>
      </c>
      <c r="C71" s="25" t="s">
        <v>48</v>
      </c>
      <c r="D71" s="14">
        <v>619.79999999999995</v>
      </c>
      <c r="E71" s="21">
        <v>965.1</v>
      </c>
      <c r="F71" s="31">
        <f>'[1]т №15'!H9</f>
        <v>1073.1581324382055</v>
      </c>
      <c r="G71" s="31"/>
    </row>
    <row r="72" spans="1:7" ht="34.5">
      <c r="A72" s="30" t="s">
        <v>97</v>
      </c>
      <c r="B72" s="7" t="s">
        <v>98</v>
      </c>
      <c r="C72" s="25" t="s">
        <v>48</v>
      </c>
      <c r="D72" s="6"/>
      <c r="E72" s="6"/>
      <c r="F72" s="33"/>
      <c r="G72" s="31"/>
    </row>
    <row r="73" spans="1:7" ht="45.75">
      <c r="A73" s="30" t="s">
        <v>99</v>
      </c>
      <c r="B73" s="7" t="s">
        <v>100</v>
      </c>
      <c r="C73" s="25" t="s">
        <v>48</v>
      </c>
      <c r="D73" s="6"/>
      <c r="E73" s="6"/>
      <c r="F73" s="33"/>
      <c r="G73" s="31"/>
    </row>
    <row r="74" spans="1:7" ht="57">
      <c r="A74" s="30" t="s">
        <v>101</v>
      </c>
      <c r="B74" s="7" t="s">
        <v>102</v>
      </c>
      <c r="C74" s="25" t="s">
        <v>48</v>
      </c>
      <c r="D74" s="6"/>
      <c r="E74" s="6"/>
      <c r="F74" s="33"/>
      <c r="G74" s="31"/>
    </row>
    <row r="75" spans="1:7" ht="90.75">
      <c r="A75" s="30" t="s">
        <v>103</v>
      </c>
      <c r="B75" s="7" t="s">
        <v>104</v>
      </c>
      <c r="C75" s="25" t="s">
        <v>48</v>
      </c>
      <c r="D75" s="14"/>
      <c r="E75" s="14"/>
      <c r="F75" s="31">
        <f>'[1]т №15'!H13</f>
        <v>380.65010680500455</v>
      </c>
      <c r="G75" s="31"/>
    </row>
    <row r="76" spans="1:7" ht="34.5">
      <c r="A76" s="30"/>
      <c r="B76" s="7" t="s">
        <v>105</v>
      </c>
      <c r="C76" s="25" t="s">
        <v>48</v>
      </c>
      <c r="D76" s="6"/>
      <c r="E76" s="6"/>
      <c r="F76" s="33"/>
      <c r="G76" s="31"/>
    </row>
    <row r="77" spans="1:7" ht="79.5">
      <c r="A77" s="30" t="s">
        <v>106</v>
      </c>
      <c r="B77" s="7" t="s">
        <v>107</v>
      </c>
      <c r="C77" s="25" t="s">
        <v>48</v>
      </c>
      <c r="D77" s="14">
        <f>D67-D68-D71-D78</f>
        <v>2120.6999999999998</v>
      </c>
      <c r="E77" s="21">
        <v>4575.1000000000004</v>
      </c>
      <c r="F77" s="31">
        <f>F67-F68-F71-F74-F75-F78</f>
        <v>4396.4125724748255</v>
      </c>
      <c r="G77" s="31"/>
    </row>
    <row r="78" spans="1:7" ht="23.25">
      <c r="A78" s="30" t="s">
        <v>108</v>
      </c>
      <c r="B78" s="7" t="s">
        <v>109</v>
      </c>
      <c r="C78" s="25" t="s">
        <v>48</v>
      </c>
      <c r="D78" s="34">
        <v>84.5</v>
      </c>
      <c r="E78" s="35">
        <v>84.5</v>
      </c>
      <c r="F78" s="31">
        <f>'[1]т №15'!H14</f>
        <v>292.25584375953611</v>
      </c>
      <c r="G78" s="34"/>
    </row>
    <row r="79" spans="1:7">
      <c r="A79" s="29" t="s">
        <v>110</v>
      </c>
      <c r="B79" s="36" t="s">
        <v>111</v>
      </c>
      <c r="C79" s="24" t="s">
        <v>48</v>
      </c>
      <c r="D79" s="10"/>
      <c r="E79" s="6">
        <v>160</v>
      </c>
      <c r="F79" s="11">
        <f>F80+F81+F82</f>
        <v>201.798</v>
      </c>
      <c r="G79" s="11"/>
    </row>
    <row r="80" spans="1:7" ht="68.25">
      <c r="A80" s="30" t="s">
        <v>112</v>
      </c>
      <c r="B80" s="7" t="s">
        <v>113</v>
      </c>
      <c r="C80" s="25" t="s">
        <v>48</v>
      </c>
      <c r="D80" s="6"/>
      <c r="E80" s="19"/>
      <c r="F80" s="31">
        <f>'[1]т №17'!E32</f>
        <v>0</v>
      </c>
      <c r="G80" s="31"/>
    </row>
    <row r="81" spans="1:7" ht="68.25">
      <c r="A81" s="30" t="s">
        <v>114</v>
      </c>
      <c r="B81" s="7" t="s">
        <v>115</v>
      </c>
      <c r="C81" s="25" t="s">
        <v>48</v>
      </c>
      <c r="D81" s="6"/>
      <c r="E81" s="19">
        <v>160</v>
      </c>
      <c r="F81" s="33">
        <v>201.798</v>
      </c>
      <c r="G81" s="31"/>
    </row>
    <row r="82" spans="1:7" ht="23.25">
      <c r="A82" s="30" t="s">
        <v>116</v>
      </c>
      <c r="B82" s="7" t="s">
        <v>117</v>
      </c>
      <c r="C82" s="25" t="s">
        <v>48</v>
      </c>
      <c r="D82" s="6"/>
      <c r="E82" s="19"/>
      <c r="F82" s="33"/>
      <c r="G82" s="31"/>
    </row>
    <row r="83" spans="1:7" ht="51.75">
      <c r="A83" s="26" t="s">
        <v>118</v>
      </c>
      <c r="B83" s="37" t="s">
        <v>45</v>
      </c>
      <c r="C83" s="24" t="s">
        <v>48</v>
      </c>
      <c r="D83" s="38">
        <f>D79+D67+D62+D52+D51+D48+D45+D29</f>
        <v>40505.699999999997</v>
      </c>
      <c r="E83" s="38">
        <f>E79+E67+E62+E52+E51+E48+E45+E29</f>
        <v>64253.9</v>
      </c>
      <c r="F83" s="38">
        <f>F79+F67+F62+F52+F51+F48+F45+F29</f>
        <v>64484.843871780002</v>
      </c>
      <c r="G83" s="56"/>
    </row>
    <row r="84" spans="1:7" ht="26.25">
      <c r="A84" s="26" t="s">
        <v>119</v>
      </c>
      <c r="B84" s="37" t="s">
        <v>120</v>
      </c>
      <c r="C84" s="24" t="s">
        <v>48</v>
      </c>
      <c r="D84" s="38">
        <v>-146.5</v>
      </c>
      <c r="E84" s="38">
        <v>851</v>
      </c>
      <c r="F84" s="38">
        <f>F97-F83</f>
        <v>838.30297033314127</v>
      </c>
      <c r="G84" s="56"/>
    </row>
    <row r="85" spans="1:7" ht="26.25">
      <c r="A85" s="27"/>
      <c r="B85" s="54" t="s">
        <v>121</v>
      </c>
      <c r="C85" s="25" t="s">
        <v>48</v>
      </c>
      <c r="D85" s="33"/>
      <c r="E85" s="6"/>
      <c r="F85" s="6"/>
      <c r="G85" s="33"/>
    </row>
    <row r="86" spans="1:7" ht="57">
      <c r="A86" s="27" t="s">
        <v>122</v>
      </c>
      <c r="B86" s="39" t="s">
        <v>123</v>
      </c>
      <c r="C86" s="25" t="s">
        <v>48</v>
      </c>
      <c r="D86" s="33"/>
      <c r="E86" s="19"/>
      <c r="F86" s="31"/>
      <c r="G86" s="33"/>
    </row>
    <row r="87" spans="1:7" ht="45.75">
      <c r="A87" s="27"/>
      <c r="B87" s="39" t="s">
        <v>124</v>
      </c>
      <c r="C87" s="25" t="s">
        <v>48</v>
      </c>
      <c r="D87" s="33"/>
      <c r="E87" s="19"/>
      <c r="F87" s="31"/>
      <c r="G87" s="33"/>
    </row>
    <row r="88" spans="1:7" ht="45.75">
      <c r="A88" s="27" t="s">
        <v>125</v>
      </c>
      <c r="B88" s="39" t="s">
        <v>126</v>
      </c>
      <c r="C88" s="25" t="s">
        <v>48</v>
      </c>
      <c r="D88" s="33"/>
      <c r="E88" s="19">
        <v>200</v>
      </c>
      <c r="F88" s="31">
        <v>200</v>
      </c>
      <c r="G88" s="33"/>
    </row>
    <row r="89" spans="1:7" ht="34.5">
      <c r="A89" s="27" t="s">
        <v>127</v>
      </c>
      <c r="B89" s="39" t="s">
        <v>128</v>
      </c>
      <c r="C89" s="25" t="s">
        <v>48</v>
      </c>
      <c r="D89" s="33"/>
      <c r="E89" s="19"/>
      <c r="F89" s="31"/>
      <c r="G89" s="33"/>
    </row>
    <row r="90" spans="1:7" ht="34.5">
      <c r="A90" s="27" t="s">
        <v>129</v>
      </c>
      <c r="B90" s="39" t="s">
        <v>130</v>
      </c>
      <c r="C90" s="25" t="s">
        <v>48</v>
      </c>
      <c r="D90" s="33"/>
      <c r="E90" s="19"/>
      <c r="F90" s="31"/>
      <c r="G90" s="33"/>
    </row>
    <row r="91" spans="1:7" ht="45.75">
      <c r="A91" s="27" t="s">
        <v>131</v>
      </c>
      <c r="B91" s="39" t="s">
        <v>132</v>
      </c>
      <c r="C91" s="25" t="s">
        <v>48</v>
      </c>
      <c r="D91" s="33"/>
      <c r="E91" s="19">
        <v>651</v>
      </c>
      <c r="F91" s="31">
        <f>'[1]т №16'!E15</f>
        <v>638.30297033314127</v>
      </c>
      <c r="G91" s="33"/>
    </row>
    <row r="92" spans="1:7" ht="23.25">
      <c r="A92" s="27" t="s">
        <v>133</v>
      </c>
      <c r="B92" s="39" t="s">
        <v>134</v>
      </c>
      <c r="C92" s="25" t="s">
        <v>48</v>
      </c>
      <c r="D92" s="33"/>
      <c r="E92" s="19">
        <v>651</v>
      </c>
      <c r="F92" s="31"/>
      <c r="G92" s="33"/>
    </row>
    <row r="93" spans="1:7" ht="34.5">
      <c r="A93" s="27" t="s">
        <v>135</v>
      </c>
      <c r="B93" s="39" t="s">
        <v>136</v>
      </c>
      <c r="C93" s="25" t="s">
        <v>48</v>
      </c>
      <c r="D93" s="33"/>
      <c r="E93" s="6"/>
      <c r="F93" s="6"/>
      <c r="G93" s="33"/>
    </row>
    <row r="94" spans="1:7" ht="36.75">
      <c r="A94" s="26" t="s">
        <v>137</v>
      </c>
      <c r="B94" s="9" t="s">
        <v>138</v>
      </c>
      <c r="C94" s="25" t="s">
        <v>48</v>
      </c>
      <c r="D94" s="10"/>
      <c r="E94" s="6"/>
      <c r="F94" s="10"/>
      <c r="G94" s="10"/>
    </row>
    <row r="95" spans="1:7" ht="48.75">
      <c r="A95" s="26" t="s">
        <v>139</v>
      </c>
      <c r="B95" s="9" t="s">
        <v>140</v>
      </c>
      <c r="C95" s="25" t="s">
        <v>48</v>
      </c>
      <c r="D95" s="10"/>
      <c r="E95" s="6"/>
      <c r="F95" s="10"/>
      <c r="G95" s="10"/>
    </row>
    <row r="96" spans="1:7" ht="24.75">
      <c r="A96" s="26" t="s">
        <v>141</v>
      </c>
      <c r="B96" s="9" t="s">
        <v>142</v>
      </c>
      <c r="C96" s="24" t="s">
        <v>19</v>
      </c>
      <c r="D96" s="56"/>
      <c r="E96" s="40">
        <v>1.3</v>
      </c>
      <c r="F96" s="58">
        <v>1.3</v>
      </c>
      <c r="G96" s="33"/>
    </row>
    <row r="97" spans="1:7" ht="48.75">
      <c r="A97" s="26" t="s">
        <v>143</v>
      </c>
      <c r="B97" s="41" t="s">
        <v>144</v>
      </c>
      <c r="C97" s="24" t="s">
        <v>48</v>
      </c>
      <c r="D97" s="42">
        <v>37336.699999999997</v>
      </c>
      <c r="E97" s="42">
        <v>65104.9</v>
      </c>
      <c r="F97" s="42">
        <f>F99*F17</f>
        <v>65323.146842113143</v>
      </c>
      <c r="G97" s="43"/>
    </row>
    <row r="98" spans="1:7" ht="36.75">
      <c r="A98" s="26" t="s">
        <v>145</v>
      </c>
      <c r="B98" s="9" t="s">
        <v>146</v>
      </c>
      <c r="C98" s="24" t="s">
        <v>56</v>
      </c>
      <c r="D98" s="44">
        <f>D83/D17</f>
        <v>25.735159573657004</v>
      </c>
      <c r="E98" s="45">
        <v>25.32</v>
      </c>
      <c r="F98" s="45">
        <f>F83/F17</f>
        <v>27.615452816487512</v>
      </c>
      <c r="G98" s="33"/>
    </row>
    <row r="99" spans="1:7">
      <c r="A99" s="29" t="s">
        <v>147</v>
      </c>
      <c r="B99" s="9" t="s">
        <v>148</v>
      </c>
      <c r="C99" s="24" t="s">
        <v>149</v>
      </c>
      <c r="D99" s="46">
        <v>25.46</v>
      </c>
      <c r="E99" s="45">
        <v>25.66</v>
      </c>
      <c r="F99" s="45">
        <f>(F98*1.3/100)+F98</f>
        <v>27.974453703101851</v>
      </c>
      <c r="G99" s="33"/>
    </row>
    <row r="100" spans="1:7" ht="48.75">
      <c r="A100" s="26" t="s">
        <v>150</v>
      </c>
      <c r="B100" s="9" t="s">
        <v>151</v>
      </c>
      <c r="C100" s="24" t="s">
        <v>19</v>
      </c>
      <c r="D100" s="33"/>
      <c r="E100" s="47"/>
      <c r="F100" s="58">
        <f>F99/E99*100</f>
        <v>109.01969486789498</v>
      </c>
      <c r="G100" s="33"/>
    </row>
    <row r="101" spans="1:7">
      <c r="A101" s="48"/>
      <c r="B101" s="49"/>
      <c r="C101" s="50"/>
      <c r="D101" s="51"/>
      <c r="E101" s="51"/>
      <c r="F101" s="51"/>
      <c r="G101" s="51"/>
    </row>
    <row r="102" spans="1:7" ht="51.75">
      <c r="A102" s="59"/>
      <c r="B102" s="60" t="s">
        <v>152</v>
      </c>
      <c r="C102" s="61"/>
      <c r="D102" s="51"/>
      <c r="E102" s="51" t="s">
        <v>153</v>
      </c>
      <c r="F102" s="51"/>
      <c r="G102" s="51"/>
    </row>
    <row r="103" spans="1:7">
      <c r="A103" s="59"/>
      <c r="B103" s="60"/>
      <c r="C103" s="61"/>
      <c r="D103" s="51"/>
      <c r="E103" s="51"/>
      <c r="F103" s="51"/>
      <c r="G103" s="51"/>
    </row>
    <row r="104" spans="1:7" ht="26.25">
      <c r="A104" s="59"/>
      <c r="B104" s="60" t="s">
        <v>154</v>
      </c>
      <c r="C104" s="61"/>
      <c r="D104" s="51"/>
      <c r="E104" s="51" t="s">
        <v>153</v>
      </c>
      <c r="F104" s="51"/>
      <c r="G104" s="51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3"/>
  <sheetViews>
    <sheetView tabSelected="1" topLeftCell="A76" workbookViewId="0">
      <selection activeCell="G94" sqref="G94"/>
    </sheetView>
  </sheetViews>
  <sheetFormatPr defaultRowHeight="15"/>
  <cols>
    <col min="5" max="5" width="12.140625" customWidth="1"/>
    <col min="6" max="6" width="13.5703125" customWidth="1"/>
    <col min="7" max="7" width="17.5703125" customWidth="1"/>
  </cols>
  <sheetData>
    <row r="1" spans="1:7">
      <c r="A1" s="65" t="s">
        <v>155</v>
      </c>
      <c r="B1" s="66"/>
      <c r="C1" s="66"/>
      <c r="D1" s="66"/>
      <c r="E1" s="66"/>
      <c r="F1" s="67" t="s">
        <v>156</v>
      </c>
      <c r="G1" s="67"/>
    </row>
    <row r="2" spans="1:7">
      <c r="A2" s="66"/>
      <c r="B2" s="68" t="s">
        <v>157</v>
      </c>
      <c r="C2" s="68"/>
      <c r="D2" s="68"/>
      <c r="E2" s="68"/>
      <c r="F2" s="68"/>
      <c r="G2" s="66"/>
    </row>
    <row r="3" spans="1:7">
      <c r="A3" s="69"/>
      <c r="B3" s="70" t="s">
        <v>158</v>
      </c>
      <c r="C3" s="70"/>
      <c r="D3" s="70"/>
      <c r="E3" s="70"/>
      <c r="F3" s="70"/>
      <c r="G3" s="66"/>
    </row>
    <row r="4" spans="1:7">
      <c r="A4" s="71" t="s">
        <v>159</v>
      </c>
      <c r="B4" s="71"/>
      <c r="C4" s="71"/>
      <c r="D4" s="71"/>
      <c r="E4" s="71"/>
      <c r="F4" s="71"/>
      <c r="G4" s="71"/>
    </row>
    <row r="5" spans="1:7">
      <c r="A5" s="72"/>
      <c r="B5" s="72"/>
      <c r="C5" s="72"/>
      <c r="D5" s="72"/>
      <c r="E5" s="72"/>
      <c r="F5" s="72"/>
      <c r="G5" s="72"/>
    </row>
    <row r="6" spans="1:7">
      <c r="A6" s="73" t="s">
        <v>3</v>
      </c>
      <c r="B6" s="73" t="s">
        <v>4</v>
      </c>
      <c r="C6" s="73" t="s">
        <v>160</v>
      </c>
      <c r="D6" s="74"/>
      <c r="E6" s="74" t="s">
        <v>161</v>
      </c>
      <c r="F6" s="74" t="s">
        <v>162</v>
      </c>
      <c r="G6" s="74" t="s">
        <v>163</v>
      </c>
    </row>
    <row r="7" spans="1:7">
      <c r="A7" s="75"/>
      <c r="B7" s="75"/>
      <c r="C7" s="75"/>
      <c r="D7" s="74"/>
      <c r="E7" s="74"/>
      <c r="F7" s="74"/>
      <c r="G7" s="74"/>
    </row>
    <row r="8" spans="1:7" ht="38.25">
      <c r="A8" s="76">
        <v>1</v>
      </c>
      <c r="B8" s="77" t="s">
        <v>164</v>
      </c>
      <c r="C8" s="76" t="s">
        <v>165</v>
      </c>
      <c r="D8" s="78"/>
      <c r="E8" s="76">
        <f>[2]Объем!C15</f>
        <v>4.7239000000000004</v>
      </c>
      <c r="F8" s="76">
        <f>[2]Объем!D11</f>
        <v>7.8179999999999996</v>
      </c>
      <c r="G8" s="78">
        <f>G10+G11+G16+G17</f>
        <v>7.8179999999999996</v>
      </c>
    </row>
    <row r="9" spans="1:7">
      <c r="A9" s="79"/>
      <c r="B9" s="80" t="s">
        <v>166</v>
      </c>
      <c r="C9" s="79"/>
      <c r="D9" s="79"/>
      <c r="E9" s="79"/>
      <c r="F9" s="79"/>
      <c r="G9" s="79"/>
    </row>
    <row r="10" spans="1:7">
      <c r="A10" s="79" t="s">
        <v>167</v>
      </c>
      <c r="B10" s="80" t="s">
        <v>168</v>
      </c>
      <c r="C10" s="79" t="s">
        <v>169</v>
      </c>
      <c r="D10" s="79"/>
      <c r="E10" s="79">
        <f>[2]Объем!C17</f>
        <v>4.4272</v>
      </c>
      <c r="F10" s="79">
        <f>[2]Объем!D17</f>
        <v>7.49</v>
      </c>
      <c r="G10" s="79">
        <f>[2]Объем!H17</f>
        <v>7.49</v>
      </c>
    </row>
    <row r="11" spans="1:7" ht="51">
      <c r="A11" s="79" t="s">
        <v>170</v>
      </c>
      <c r="B11" s="80" t="s">
        <v>171</v>
      </c>
      <c r="C11" s="79" t="s">
        <v>169</v>
      </c>
      <c r="D11" s="79"/>
      <c r="E11" s="79">
        <f>[2]Объем!C18</f>
        <v>3.5400000000000001E-2</v>
      </c>
      <c r="F11" s="79">
        <v>4.8000000000000001E-2</v>
      </c>
      <c r="G11" s="79">
        <f>G13+G14+G15</f>
        <v>4.8000000000000001E-2</v>
      </c>
    </row>
    <row r="12" spans="1:7">
      <c r="A12" s="79"/>
      <c r="B12" s="80" t="s">
        <v>172</v>
      </c>
      <c r="C12" s="79"/>
      <c r="D12" s="79"/>
      <c r="E12" s="79"/>
      <c r="F12" s="79"/>
      <c r="G12" s="79"/>
    </row>
    <row r="13" spans="1:7" ht="25.5">
      <c r="A13" s="79"/>
      <c r="B13" s="80" t="s">
        <v>173</v>
      </c>
      <c r="C13" s="79" t="s">
        <v>169</v>
      </c>
      <c r="D13" s="79"/>
      <c r="E13" s="79">
        <f>[2]Объем!C20</f>
        <v>3.5400000000000001E-2</v>
      </c>
      <c r="F13" s="79">
        <v>4.8000000000000001E-2</v>
      </c>
      <c r="G13" s="79">
        <f>[2]Объем!H20</f>
        <v>4.8000000000000001E-2</v>
      </c>
    </row>
    <row r="14" spans="1:7" ht="51">
      <c r="A14" s="79"/>
      <c r="B14" s="80" t="s">
        <v>174</v>
      </c>
      <c r="C14" s="79" t="s">
        <v>169</v>
      </c>
      <c r="D14" s="79"/>
      <c r="E14" s="79"/>
      <c r="F14" s="79"/>
      <c r="G14" s="79">
        <f>[2]Объем!H21</f>
        <v>0</v>
      </c>
    </row>
    <row r="15" spans="1:7" ht="25.5">
      <c r="A15" s="79"/>
      <c r="B15" s="80" t="s">
        <v>175</v>
      </c>
      <c r="C15" s="79"/>
      <c r="D15" s="79"/>
      <c r="E15" s="79"/>
      <c r="F15" s="79"/>
      <c r="G15" s="79"/>
    </row>
    <row r="16" spans="1:7" ht="38.25">
      <c r="A16" s="79" t="s">
        <v>176</v>
      </c>
      <c r="B16" s="80" t="s">
        <v>177</v>
      </c>
      <c r="C16" s="79" t="s">
        <v>169</v>
      </c>
      <c r="D16" s="79"/>
      <c r="E16" s="79">
        <f>[2]Объем!C23</f>
        <v>6.0000000000000001E-3</v>
      </c>
      <c r="F16" s="79">
        <v>1.4999999999999999E-2</v>
      </c>
      <c r="G16" s="79">
        <f>[2]Объем!H23</f>
        <v>1.4999999999999999E-2</v>
      </c>
    </row>
    <row r="17" spans="1:7" ht="38.25">
      <c r="A17" s="79" t="s">
        <v>178</v>
      </c>
      <c r="B17" s="80" t="s">
        <v>42</v>
      </c>
      <c r="C17" s="79"/>
      <c r="D17" s="79"/>
      <c r="E17" s="79">
        <f>[2]Объем!C24</f>
        <v>0.25530000000000003</v>
      </c>
      <c r="F17" s="79">
        <v>0.26500000000000001</v>
      </c>
      <c r="G17" s="79">
        <f>[2]Объем!H24</f>
        <v>0.26500000000000001</v>
      </c>
    </row>
    <row r="18" spans="1:7" ht="51">
      <c r="A18" s="79" t="s">
        <v>179</v>
      </c>
      <c r="B18" s="80" t="s">
        <v>180</v>
      </c>
      <c r="C18" s="79" t="s">
        <v>181</v>
      </c>
      <c r="D18" s="81"/>
      <c r="E18" s="81"/>
      <c r="F18" s="81"/>
      <c r="G18" s="81"/>
    </row>
    <row r="19" spans="1:7" ht="25.5">
      <c r="A19" s="76" t="s">
        <v>182</v>
      </c>
      <c r="B19" s="77" t="s">
        <v>183</v>
      </c>
      <c r="C19" s="76"/>
      <c r="D19" s="82"/>
      <c r="E19" s="76">
        <f>'[2]Стоимость воды'!E14</f>
        <v>446.3</v>
      </c>
      <c r="F19" s="83">
        <f>F20*F21</f>
        <v>660.93371999999999</v>
      </c>
      <c r="G19" s="83">
        <f>G21*G20</f>
        <v>700.72733999999991</v>
      </c>
    </row>
    <row r="20" spans="1:7" ht="25.5">
      <c r="A20" s="76"/>
      <c r="B20" s="80" t="s">
        <v>184</v>
      </c>
      <c r="C20" s="76"/>
      <c r="D20" s="78"/>
      <c r="E20" s="76">
        <f>E8</f>
        <v>4.7239000000000004</v>
      </c>
      <c r="F20" s="76">
        <v>7.8179999999999996</v>
      </c>
      <c r="G20" s="84">
        <f>[2]Объем!E11</f>
        <v>7.8179999999999996</v>
      </c>
    </row>
    <row r="21" spans="1:7">
      <c r="A21" s="76"/>
      <c r="B21" s="80" t="s">
        <v>66</v>
      </c>
      <c r="C21" s="76"/>
      <c r="D21" s="76"/>
      <c r="E21" s="83">
        <f>E19/E20</f>
        <v>94.477021105442532</v>
      </c>
      <c r="F21" s="83">
        <v>84.54</v>
      </c>
      <c r="G21" s="83">
        <f>'[2]Стоимость воды'!G14</f>
        <v>89.63</v>
      </c>
    </row>
    <row r="22" spans="1:7" ht="25.5">
      <c r="A22" s="76" t="s">
        <v>185</v>
      </c>
      <c r="B22" s="77" t="s">
        <v>186</v>
      </c>
      <c r="C22" s="76" t="s">
        <v>169</v>
      </c>
      <c r="D22" s="82"/>
      <c r="E22" s="76">
        <f>[2]Топливо!E18</f>
        <v>348.9</v>
      </c>
      <c r="F22" s="82">
        <f>F23+F26+F29</f>
        <v>555.59999999999991</v>
      </c>
      <c r="G22" s="76">
        <f>[2]Топливо!K18</f>
        <v>575.4</v>
      </c>
    </row>
    <row r="23" spans="1:7">
      <c r="A23" s="76"/>
      <c r="B23" s="77" t="s">
        <v>187</v>
      </c>
      <c r="C23" s="76"/>
      <c r="D23" s="76"/>
      <c r="E23" s="76"/>
      <c r="F23" s="76"/>
      <c r="G23" s="76"/>
    </row>
    <row r="24" spans="1:7" ht="25.5">
      <c r="A24" s="79"/>
      <c r="B24" s="80" t="s">
        <v>184</v>
      </c>
      <c r="C24" s="79" t="s">
        <v>188</v>
      </c>
      <c r="D24" s="79"/>
      <c r="E24" s="79"/>
      <c r="F24" s="79"/>
      <c r="G24" s="79"/>
    </row>
    <row r="25" spans="1:7" ht="25.5">
      <c r="A25" s="79"/>
      <c r="B25" s="80" t="s">
        <v>189</v>
      </c>
      <c r="C25" s="79" t="s">
        <v>56</v>
      </c>
      <c r="D25" s="79"/>
      <c r="E25" s="79"/>
      <c r="F25" s="79"/>
      <c r="G25" s="79"/>
    </row>
    <row r="26" spans="1:7" ht="25.5">
      <c r="A26" s="76"/>
      <c r="B26" s="77" t="s">
        <v>190</v>
      </c>
      <c r="C26" s="76"/>
      <c r="D26" s="82"/>
      <c r="E26" s="82">
        <f>[2]Топливо!E15</f>
        <v>342.55</v>
      </c>
      <c r="F26" s="82">
        <v>522.79999999999995</v>
      </c>
      <c r="G26" s="82">
        <f>G27*G28</f>
        <v>543.66000000000008</v>
      </c>
    </row>
    <row r="27" spans="1:7" ht="25.5">
      <c r="A27" s="79"/>
      <c r="B27" s="80" t="s">
        <v>184</v>
      </c>
      <c r="C27" s="79" t="s">
        <v>188</v>
      </c>
      <c r="D27" s="79"/>
      <c r="E27" s="79">
        <f>[2]Топливо!C15</f>
        <v>8.06</v>
      </c>
      <c r="F27" s="79">
        <v>12.3</v>
      </c>
      <c r="G27" s="79">
        <f>[2]Топливо!I15</f>
        <v>12.3</v>
      </c>
    </row>
    <row r="28" spans="1:7" ht="25.5">
      <c r="A28" s="79"/>
      <c r="B28" s="80" t="s">
        <v>189</v>
      </c>
      <c r="C28" s="79" t="s">
        <v>56</v>
      </c>
      <c r="D28" s="79"/>
      <c r="E28" s="85">
        <f>E26/E27</f>
        <v>42.5</v>
      </c>
      <c r="F28" s="79">
        <v>42.5</v>
      </c>
      <c r="G28" s="79">
        <f>[2]Топливо!J15</f>
        <v>44.2</v>
      </c>
    </row>
    <row r="29" spans="1:7">
      <c r="A29" s="76"/>
      <c r="B29" s="77" t="s">
        <v>191</v>
      </c>
      <c r="C29" s="76"/>
      <c r="D29" s="82"/>
      <c r="E29" s="83">
        <f>[2]Топливо!E16</f>
        <v>6.39</v>
      </c>
      <c r="F29" s="82">
        <v>32.799999999999997</v>
      </c>
      <c r="G29" s="82">
        <f>G30*G31</f>
        <v>31.720499999999998</v>
      </c>
    </row>
    <row r="30" spans="1:7" ht="25.5">
      <c r="A30" s="79"/>
      <c r="B30" s="80" t="s">
        <v>184</v>
      </c>
      <c r="C30" s="79" t="s">
        <v>188</v>
      </c>
      <c r="D30" s="79"/>
      <c r="E30" s="79">
        <f>[2]Топливо!C16</f>
        <v>0.105</v>
      </c>
      <c r="F30" s="79">
        <v>0.45</v>
      </c>
      <c r="G30" s="79">
        <f>[2]Топливо!I16</f>
        <v>0.45</v>
      </c>
    </row>
    <row r="31" spans="1:7" ht="25.5">
      <c r="A31" s="79"/>
      <c r="B31" s="80" t="s">
        <v>189</v>
      </c>
      <c r="C31" s="79" t="s">
        <v>56</v>
      </c>
      <c r="D31" s="79"/>
      <c r="E31" s="85">
        <f>E29/E30</f>
        <v>60.857142857142854</v>
      </c>
      <c r="F31" s="79">
        <v>72.95</v>
      </c>
      <c r="G31" s="79">
        <f>[2]Топливо!J16</f>
        <v>70.489999999999995</v>
      </c>
    </row>
    <row r="32" spans="1:7" ht="25.5">
      <c r="A32" s="76" t="s">
        <v>192</v>
      </c>
      <c r="B32" s="77" t="s">
        <v>193</v>
      </c>
      <c r="C32" s="76" t="s">
        <v>181</v>
      </c>
      <c r="D32" s="76"/>
      <c r="E32" s="76"/>
      <c r="F32" s="76"/>
      <c r="G32" s="76"/>
    </row>
    <row r="33" spans="1:7" ht="25.5">
      <c r="A33" s="79"/>
      <c r="B33" s="80" t="s">
        <v>194</v>
      </c>
      <c r="C33" s="79" t="s">
        <v>12</v>
      </c>
      <c r="D33" s="79"/>
      <c r="E33" s="79"/>
      <c r="F33" s="79"/>
      <c r="G33" s="79"/>
    </row>
    <row r="34" spans="1:7">
      <c r="A34" s="79"/>
      <c r="B34" s="80" t="s">
        <v>66</v>
      </c>
      <c r="C34" s="79" t="s">
        <v>56</v>
      </c>
      <c r="D34" s="79"/>
      <c r="E34" s="79"/>
      <c r="F34" s="79"/>
      <c r="G34" s="79"/>
    </row>
    <row r="35" spans="1:7" ht="113.25">
      <c r="A35" s="76" t="s">
        <v>195</v>
      </c>
      <c r="B35" s="86" t="s">
        <v>196</v>
      </c>
      <c r="C35" s="76" t="s">
        <v>181</v>
      </c>
      <c r="D35" s="81"/>
      <c r="E35" s="76">
        <f>[2]Зарплата!F10</f>
        <v>183.3</v>
      </c>
      <c r="F35" s="76">
        <v>251.3</v>
      </c>
      <c r="G35" s="76">
        <f>[2]Зарплата!L10</f>
        <v>540.55799999999999</v>
      </c>
    </row>
    <row r="36" spans="1:7" ht="25.5">
      <c r="A36" s="79"/>
      <c r="B36" s="80" t="s">
        <v>69</v>
      </c>
      <c r="C36" s="79" t="s">
        <v>70</v>
      </c>
      <c r="D36" s="79"/>
      <c r="E36" s="79">
        <f>[2]Зарплата!D10</f>
        <v>1</v>
      </c>
      <c r="F36" s="79">
        <v>1</v>
      </c>
      <c r="G36" s="79">
        <f>[2]Зарплата!J10</f>
        <v>2</v>
      </c>
    </row>
    <row r="37" spans="1:7" ht="25.5">
      <c r="A37" s="79"/>
      <c r="B37" s="80" t="s">
        <v>71</v>
      </c>
      <c r="C37" s="79" t="s">
        <v>56</v>
      </c>
      <c r="D37" s="79"/>
      <c r="E37" s="87">
        <f>E35/E36/8*1000</f>
        <v>22912.5</v>
      </c>
      <c r="F37" s="87">
        <v>20940</v>
      </c>
      <c r="G37" s="81">
        <f>G35/G36/12*1000</f>
        <v>22523.25</v>
      </c>
    </row>
    <row r="38" spans="1:7" ht="63.75">
      <c r="A38" s="76" t="s">
        <v>197</v>
      </c>
      <c r="B38" s="77" t="s">
        <v>198</v>
      </c>
      <c r="C38" s="76" t="s">
        <v>181</v>
      </c>
      <c r="D38" s="79"/>
      <c r="E38" s="76">
        <v>48.1</v>
      </c>
      <c r="F38" s="82">
        <v>75.900000000000006</v>
      </c>
      <c r="G38" s="82">
        <f>G35*30.2/100</f>
        <v>163.248516</v>
      </c>
    </row>
    <row r="39" spans="1:7" ht="25.5">
      <c r="A39" s="76" t="s">
        <v>199</v>
      </c>
      <c r="B39" s="77" t="s">
        <v>200</v>
      </c>
      <c r="C39" s="76" t="s">
        <v>181</v>
      </c>
      <c r="D39" s="76"/>
      <c r="E39" s="76"/>
      <c r="F39" s="76"/>
      <c r="G39" s="76"/>
    </row>
    <row r="40" spans="1:7" ht="25.5">
      <c r="A40" s="76" t="s">
        <v>201</v>
      </c>
      <c r="B40" s="77" t="s">
        <v>202</v>
      </c>
      <c r="C40" s="76" t="s">
        <v>181</v>
      </c>
      <c r="D40" s="76"/>
      <c r="E40" s="76"/>
      <c r="F40" s="76"/>
      <c r="G40" s="82"/>
    </row>
    <row r="41" spans="1:7" ht="96.75">
      <c r="A41" s="76" t="s">
        <v>203</v>
      </c>
      <c r="B41" s="88" t="s">
        <v>204</v>
      </c>
      <c r="C41" s="89" t="s">
        <v>48</v>
      </c>
      <c r="D41" s="76"/>
      <c r="E41" s="76">
        <v>202.8</v>
      </c>
      <c r="F41" s="76">
        <v>226.3</v>
      </c>
      <c r="G41" s="76">
        <f>[2]РСО!F19</f>
        <v>300</v>
      </c>
    </row>
    <row r="42" spans="1:7" ht="24.75">
      <c r="A42" s="76"/>
      <c r="B42" s="90" t="s">
        <v>121</v>
      </c>
      <c r="C42" s="89"/>
      <c r="D42" s="76"/>
      <c r="E42" s="76"/>
      <c r="F42" s="76"/>
      <c r="G42" s="76"/>
    </row>
    <row r="43" spans="1:7" ht="68.25">
      <c r="A43" s="79" t="s">
        <v>205</v>
      </c>
      <c r="B43" s="7" t="s">
        <v>79</v>
      </c>
      <c r="C43" s="91" t="s">
        <v>48</v>
      </c>
      <c r="D43" s="76"/>
      <c r="E43" s="76"/>
      <c r="F43" s="76"/>
      <c r="G43" s="76"/>
    </row>
    <row r="44" spans="1:7" ht="68.25">
      <c r="A44" s="79" t="s">
        <v>206</v>
      </c>
      <c r="B44" s="7" t="s">
        <v>81</v>
      </c>
      <c r="C44" s="91" t="s">
        <v>48</v>
      </c>
      <c r="D44" s="76"/>
      <c r="E44" s="76">
        <v>202.8</v>
      </c>
      <c r="F44" s="76">
        <v>163.6</v>
      </c>
      <c r="G44" s="76">
        <f>G46+G49</f>
        <v>168.59199999999998</v>
      </c>
    </row>
    <row r="45" spans="1:7" ht="34.5">
      <c r="A45" s="79"/>
      <c r="B45" s="7" t="s">
        <v>82</v>
      </c>
      <c r="C45" s="91" t="s">
        <v>48</v>
      </c>
      <c r="D45" s="76"/>
      <c r="E45" s="76"/>
      <c r="F45" s="76"/>
      <c r="G45" s="76"/>
    </row>
    <row r="46" spans="1:7" ht="57">
      <c r="A46" s="79"/>
      <c r="B46" s="7" t="s">
        <v>83</v>
      </c>
      <c r="C46" s="91" t="s">
        <v>48</v>
      </c>
      <c r="D46" s="76"/>
      <c r="E46" s="76">
        <f>[2]Зарплата!F11</f>
        <v>137.1</v>
      </c>
      <c r="F46" s="76">
        <v>125.6</v>
      </c>
      <c r="G46" s="76">
        <f>[2]РСО!F13</f>
        <v>129.49199999999999</v>
      </c>
    </row>
    <row r="47" spans="1:7" ht="23.25">
      <c r="A47" s="79"/>
      <c r="B47" s="7" t="s">
        <v>69</v>
      </c>
      <c r="C47" s="91" t="s">
        <v>70</v>
      </c>
      <c r="D47" s="76"/>
      <c r="E47" s="76">
        <v>1</v>
      </c>
      <c r="F47" s="76">
        <v>0.5</v>
      </c>
      <c r="G47" s="76">
        <f>[2]РСО!F14</f>
        <v>0.5</v>
      </c>
    </row>
    <row r="48" spans="1:7" ht="23.25">
      <c r="A48" s="79"/>
      <c r="B48" s="7" t="s">
        <v>71</v>
      </c>
      <c r="C48" s="91" t="s">
        <v>56</v>
      </c>
      <c r="D48" s="76"/>
      <c r="E48" s="76">
        <f>E46/E47/8*1000</f>
        <v>17137.5</v>
      </c>
      <c r="F48" s="76">
        <v>20940</v>
      </c>
      <c r="G48" s="92">
        <f>[2]РСО!F15</f>
        <v>21582</v>
      </c>
    </row>
    <row r="49" spans="1:7" ht="34.5">
      <c r="A49" s="79"/>
      <c r="B49" s="7" t="s">
        <v>84</v>
      </c>
      <c r="C49" s="91" t="s">
        <v>48</v>
      </c>
      <c r="D49" s="76"/>
      <c r="E49" s="76">
        <v>35.9</v>
      </c>
      <c r="F49" s="76">
        <v>37.9</v>
      </c>
      <c r="G49" s="76">
        <f>[2]РСО!F16</f>
        <v>39.1</v>
      </c>
    </row>
    <row r="50" spans="1:7" ht="68.25">
      <c r="A50" s="79" t="s">
        <v>207</v>
      </c>
      <c r="B50" s="7" t="s">
        <v>86</v>
      </c>
      <c r="C50" s="91" t="s">
        <v>48</v>
      </c>
      <c r="D50" s="76"/>
      <c r="E50" s="76">
        <v>29.8</v>
      </c>
      <c r="F50" s="76">
        <v>62.7</v>
      </c>
      <c r="G50" s="76">
        <f>'[2]Прил 1 2'!F33</f>
        <v>131.4</v>
      </c>
    </row>
    <row r="51" spans="1:7" ht="51.75">
      <c r="A51" s="76" t="s">
        <v>208</v>
      </c>
      <c r="B51" s="28" t="s">
        <v>88</v>
      </c>
      <c r="C51" s="89" t="s">
        <v>48</v>
      </c>
      <c r="D51" s="76"/>
      <c r="E51" s="76">
        <v>578.1</v>
      </c>
      <c r="F51" s="76">
        <v>553</v>
      </c>
      <c r="G51" s="76">
        <f>[2]Цеховые!H18</f>
        <v>575.1</v>
      </c>
    </row>
    <row r="52" spans="1:7" ht="120">
      <c r="A52" s="76"/>
      <c r="B52" s="93" t="s">
        <v>90</v>
      </c>
      <c r="C52" s="91" t="s">
        <v>48</v>
      </c>
      <c r="D52" s="76"/>
      <c r="E52" s="76"/>
      <c r="F52" s="76"/>
      <c r="G52" s="76"/>
    </row>
    <row r="53" spans="1:7" ht="23.25">
      <c r="A53" s="76"/>
      <c r="B53" s="7" t="s">
        <v>69</v>
      </c>
      <c r="C53" s="91" t="s">
        <v>70</v>
      </c>
      <c r="D53" s="76"/>
      <c r="E53" s="76"/>
      <c r="F53" s="76"/>
      <c r="G53" s="76"/>
    </row>
    <row r="54" spans="1:7" ht="23.25">
      <c r="A54" s="76"/>
      <c r="B54" s="7" t="s">
        <v>71</v>
      </c>
      <c r="C54" s="91" t="s">
        <v>56</v>
      </c>
      <c r="D54" s="76"/>
      <c r="E54" s="92"/>
      <c r="F54" s="76"/>
      <c r="G54" s="92"/>
    </row>
    <row r="55" spans="1:7" ht="60">
      <c r="A55" s="79"/>
      <c r="B55" s="93" t="s">
        <v>84</v>
      </c>
      <c r="C55" s="91" t="s">
        <v>48</v>
      </c>
      <c r="D55" s="79"/>
      <c r="E55" s="79"/>
      <c r="F55" s="79"/>
      <c r="G55" s="81"/>
    </row>
    <row r="56" spans="1:7" ht="64.5">
      <c r="A56" s="76" t="s">
        <v>209</v>
      </c>
      <c r="B56" s="28" t="s">
        <v>93</v>
      </c>
      <c r="C56" s="89" t="s">
        <v>48</v>
      </c>
      <c r="D56" s="76"/>
      <c r="E56" s="76">
        <v>135.30000000000001</v>
      </c>
      <c r="F56" s="76">
        <v>243.7</v>
      </c>
      <c r="G56" s="76">
        <f>[2]Общеэкспл!H19</f>
        <v>253.5</v>
      </c>
    </row>
    <row r="57" spans="1:7" ht="51.75">
      <c r="A57" s="79"/>
      <c r="B57" s="94" t="s">
        <v>95</v>
      </c>
      <c r="C57" s="91" t="s">
        <v>48</v>
      </c>
      <c r="D57" s="79"/>
      <c r="E57" s="81">
        <v>61.5</v>
      </c>
      <c r="F57" s="81">
        <v>72</v>
      </c>
      <c r="G57" s="81">
        <f>[2]Общеэкспл!H9</f>
        <v>74.900000000000006</v>
      </c>
    </row>
    <row r="58" spans="1:7" ht="23.25">
      <c r="A58" s="79"/>
      <c r="B58" s="7" t="s">
        <v>69</v>
      </c>
      <c r="C58" s="91" t="s">
        <v>70</v>
      </c>
      <c r="D58" s="85"/>
      <c r="E58" s="85">
        <f>E57/E59/8*1000</f>
        <v>0.21360100027785497</v>
      </c>
      <c r="F58" s="85">
        <v>0.3</v>
      </c>
      <c r="G58" s="81">
        <f>G57*1000/G59/12</f>
        <v>0.20483486863767583</v>
      </c>
    </row>
    <row r="59" spans="1:7" ht="23.25">
      <c r="A59" s="76"/>
      <c r="B59" s="7" t="s">
        <v>71</v>
      </c>
      <c r="C59" s="91" t="s">
        <v>56</v>
      </c>
      <c r="D59" s="76"/>
      <c r="E59" s="76">
        <v>35990</v>
      </c>
      <c r="F59" s="82">
        <v>20000</v>
      </c>
      <c r="G59" s="82">
        <v>30471.7</v>
      </c>
    </row>
    <row r="60" spans="1:7" ht="51.75">
      <c r="A60" s="76"/>
      <c r="B60" s="94" t="s">
        <v>84</v>
      </c>
      <c r="C60" s="91" t="s">
        <v>48</v>
      </c>
      <c r="D60" s="79"/>
      <c r="E60" s="81">
        <f>[2]Общеэкспл!D10</f>
        <v>16.2</v>
      </c>
      <c r="F60" s="81">
        <v>21.7</v>
      </c>
      <c r="G60" s="81">
        <f>[2]Общеэкспл!H10</f>
        <v>22.6</v>
      </c>
    </row>
    <row r="61" spans="1:7" ht="26.25">
      <c r="A61" s="76"/>
      <c r="B61" s="94" t="s">
        <v>210</v>
      </c>
      <c r="C61" s="91" t="s">
        <v>48</v>
      </c>
      <c r="D61" s="95"/>
      <c r="E61" s="76"/>
      <c r="F61" s="76"/>
      <c r="G61" s="76"/>
    </row>
    <row r="62" spans="1:7" ht="42.75">
      <c r="A62" s="96" t="s">
        <v>211</v>
      </c>
      <c r="B62" s="97" t="s">
        <v>212</v>
      </c>
      <c r="C62" s="89" t="s">
        <v>48</v>
      </c>
      <c r="D62" s="79"/>
      <c r="E62" s="79"/>
      <c r="F62" s="79"/>
      <c r="G62" s="85">
        <f>[2]Прочие!E32</f>
        <v>67.758110000000002</v>
      </c>
    </row>
    <row r="63" spans="1:7" ht="105">
      <c r="A63" s="76"/>
      <c r="B63" s="98" t="s">
        <v>213</v>
      </c>
      <c r="C63" s="91" t="s">
        <v>48</v>
      </c>
      <c r="D63" s="76"/>
      <c r="E63" s="76"/>
      <c r="F63" s="76"/>
      <c r="G63" s="76"/>
    </row>
    <row r="64" spans="1:7" ht="38.25">
      <c r="A64" s="76" t="s">
        <v>20</v>
      </c>
      <c r="B64" s="99" t="s">
        <v>214</v>
      </c>
      <c r="C64" s="89" t="s">
        <v>48</v>
      </c>
      <c r="D64" s="82">
        <f>D62+D56+D51+D41+D40+D39+D38+D35+D32+D22+D19</f>
        <v>0</v>
      </c>
      <c r="E64" s="82">
        <f>E62+E56+E51+E41+E40+E39+E38+E35+E32+E22+E19</f>
        <v>1942.8</v>
      </c>
      <c r="F64" s="82">
        <f>F62+F56+F51+F41+F40+F39+F38+F35+F32+F22+F19</f>
        <v>2566.7337200000002</v>
      </c>
      <c r="G64" s="82">
        <f>G62+G56+G51+G41+G40+G39+G38+G35+G32+G22+G19</f>
        <v>3176.2919660000002</v>
      </c>
    </row>
    <row r="65" spans="1:7">
      <c r="A65" s="76" t="s">
        <v>22</v>
      </c>
      <c r="B65" s="100" t="s">
        <v>120</v>
      </c>
      <c r="C65" s="89" t="s">
        <v>48</v>
      </c>
      <c r="D65" s="82"/>
      <c r="E65" s="82">
        <v>-740.8</v>
      </c>
      <c r="F65" s="82">
        <v>25.9</v>
      </c>
      <c r="G65" s="82">
        <f>G76-G64</f>
        <v>3.1762919659995532</v>
      </c>
    </row>
    <row r="66" spans="1:7" ht="23.25">
      <c r="A66" s="76"/>
      <c r="B66" s="101" t="s">
        <v>121</v>
      </c>
      <c r="C66" s="91" t="s">
        <v>48</v>
      </c>
      <c r="D66" s="79"/>
      <c r="E66" s="79"/>
      <c r="F66" s="79"/>
      <c r="G66" s="79"/>
    </row>
    <row r="67" spans="1:7" ht="57">
      <c r="A67" s="79" t="s">
        <v>215</v>
      </c>
      <c r="B67" s="39" t="s">
        <v>123</v>
      </c>
      <c r="C67" s="91" t="s">
        <v>48</v>
      </c>
      <c r="D67" s="79"/>
      <c r="E67" s="79"/>
      <c r="F67" s="79"/>
      <c r="G67" s="81"/>
    </row>
    <row r="68" spans="1:7" ht="45.75">
      <c r="A68" s="79"/>
      <c r="B68" s="39" t="s">
        <v>124</v>
      </c>
      <c r="C68" s="91" t="s">
        <v>48</v>
      </c>
      <c r="D68" s="79"/>
      <c r="E68" s="79"/>
      <c r="F68" s="79"/>
      <c r="G68" s="79"/>
    </row>
    <row r="69" spans="1:7" ht="45.75">
      <c r="A69" s="79" t="s">
        <v>216</v>
      </c>
      <c r="B69" s="39" t="s">
        <v>126</v>
      </c>
      <c r="C69" s="91" t="s">
        <v>48</v>
      </c>
      <c r="D69" s="79"/>
      <c r="E69" s="79"/>
      <c r="F69" s="79"/>
      <c r="G69" s="79"/>
    </row>
    <row r="70" spans="1:7" ht="34.5">
      <c r="A70" s="79" t="s">
        <v>217</v>
      </c>
      <c r="B70" s="39" t="s">
        <v>128</v>
      </c>
      <c r="C70" s="91" t="s">
        <v>48</v>
      </c>
      <c r="D70" s="79"/>
      <c r="E70" s="79"/>
      <c r="F70" s="79"/>
      <c r="G70" s="79"/>
    </row>
    <row r="71" spans="1:7" ht="34.5">
      <c r="A71" s="79" t="s">
        <v>218</v>
      </c>
      <c r="B71" s="39" t="s">
        <v>130</v>
      </c>
      <c r="C71" s="91" t="s">
        <v>48</v>
      </c>
      <c r="D71" s="79"/>
      <c r="E71" s="79"/>
      <c r="F71" s="79"/>
      <c r="G71" s="81"/>
    </row>
    <row r="72" spans="1:7" ht="45.75">
      <c r="A72" s="79" t="s">
        <v>219</v>
      </c>
      <c r="B72" s="39" t="s">
        <v>132</v>
      </c>
      <c r="C72" s="91" t="s">
        <v>48</v>
      </c>
      <c r="D72" s="79"/>
      <c r="E72" s="79"/>
      <c r="F72" s="81">
        <f>F65</f>
        <v>25.9</v>
      </c>
      <c r="G72" s="81">
        <f>G65</f>
        <v>3.1762919659995532</v>
      </c>
    </row>
    <row r="73" spans="1:7" ht="23.25">
      <c r="A73" s="79"/>
      <c r="B73" s="39" t="s">
        <v>134</v>
      </c>
      <c r="C73" s="91" t="s">
        <v>48</v>
      </c>
      <c r="D73" s="79"/>
      <c r="E73" s="79"/>
      <c r="F73" s="81">
        <f>F72</f>
        <v>25.9</v>
      </c>
      <c r="G73" s="81">
        <f>G72</f>
        <v>3.1762919659995532</v>
      </c>
    </row>
    <row r="74" spans="1:7" ht="34.5">
      <c r="A74" s="79"/>
      <c r="B74" s="39" t="s">
        <v>136</v>
      </c>
      <c r="C74" s="91" t="s">
        <v>48</v>
      </c>
      <c r="D74" s="79"/>
      <c r="E74" s="79"/>
      <c r="F74" s="79"/>
      <c r="G74" s="79"/>
    </row>
    <row r="75" spans="1:7" ht="25.5">
      <c r="A75" s="76" t="s">
        <v>24</v>
      </c>
      <c r="B75" s="102" t="s">
        <v>142</v>
      </c>
      <c r="C75" s="79" t="s">
        <v>19</v>
      </c>
      <c r="D75" s="79"/>
      <c r="E75" s="79"/>
      <c r="F75" s="81">
        <f>F65/F64*100</f>
        <v>1.0090645476072211</v>
      </c>
      <c r="G75" s="103">
        <v>1E-3</v>
      </c>
    </row>
    <row r="76" spans="1:7">
      <c r="A76" s="76" t="s">
        <v>26</v>
      </c>
      <c r="B76" s="100" t="s">
        <v>220</v>
      </c>
      <c r="C76" s="76" t="s">
        <v>181</v>
      </c>
      <c r="D76" s="79"/>
      <c r="E76" s="79">
        <v>1097</v>
      </c>
      <c r="F76" s="81">
        <v>2592.6</v>
      </c>
      <c r="G76" s="81">
        <f>G78*G8</f>
        <v>3179.4682579659998</v>
      </c>
    </row>
    <row r="77" spans="1:7" ht="38.25">
      <c r="A77" s="76" t="s">
        <v>44</v>
      </c>
      <c r="B77" s="100" t="s">
        <v>221</v>
      </c>
      <c r="C77" s="76" t="s">
        <v>56</v>
      </c>
      <c r="D77" s="104"/>
      <c r="E77" s="83">
        <f>E64/E8</f>
        <v>411.27034865259634</v>
      </c>
      <c r="F77" s="83">
        <v>328.31</v>
      </c>
      <c r="G77" s="83">
        <f>G64/G8</f>
        <v>406.27935098490667</v>
      </c>
    </row>
    <row r="78" spans="1:7">
      <c r="A78" s="76" t="s">
        <v>118</v>
      </c>
      <c r="B78" s="100" t="s">
        <v>222</v>
      </c>
      <c r="C78" s="76" t="s">
        <v>56</v>
      </c>
      <c r="D78" s="83"/>
      <c r="E78" s="76">
        <v>326.87</v>
      </c>
      <c r="F78" s="105">
        <v>336.37</v>
      </c>
      <c r="G78" s="83">
        <f>G77*1.001</f>
        <v>406.68563033589152</v>
      </c>
    </row>
    <row r="79" spans="1:7" ht="38.25">
      <c r="A79" s="76" t="s">
        <v>119</v>
      </c>
      <c r="B79" s="102" t="s">
        <v>223</v>
      </c>
      <c r="C79" s="79" t="s">
        <v>19</v>
      </c>
      <c r="D79" s="79"/>
      <c r="E79" s="79"/>
      <c r="F79" s="79">
        <v>102.9</v>
      </c>
      <c r="G79" s="106">
        <f>G78/F78</f>
        <v>1.2090425137077965</v>
      </c>
    </row>
    <row r="80" spans="1:7">
      <c r="A80" s="107"/>
      <c r="B80" s="108"/>
      <c r="C80" s="108"/>
      <c r="D80" s="108"/>
      <c r="E80" s="108"/>
      <c r="F80" s="108"/>
      <c r="G80" s="108"/>
    </row>
    <row r="81" spans="1:7">
      <c r="A81" s="108"/>
      <c r="B81" s="66" t="s">
        <v>224</v>
      </c>
      <c r="C81" s="66"/>
      <c r="D81" s="66" t="s">
        <v>225</v>
      </c>
      <c r="E81" s="66"/>
      <c r="F81" s="66"/>
      <c r="G81" s="66" t="s">
        <v>226</v>
      </c>
    </row>
    <row r="82" spans="1:7">
      <c r="A82" s="66"/>
      <c r="B82" s="66" t="s">
        <v>154</v>
      </c>
      <c r="C82" s="66"/>
      <c r="D82" s="66" t="s">
        <v>225</v>
      </c>
      <c r="E82" s="66"/>
      <c r="F82" s="66"/>
      <c r="G82" s="66" t="s">
        <v>227</v>
      </c>
    </row>
    <row r="83" spans="1:7">
      <c r="A83" s="109"/>
      <c r="B83" s="66"/>
      <c r="C83" s="66"/>
      <c r="D83" s="66"/>
      <c r="E83" s="66"/>
      <c r="F83" s="66"/>
      <c r="G83" s="66"/>
    </row>
  </sheetData>
  <mergeCells count="12">
    <mergeCell ref="F6:F7"/>
    <mergeCell ref="G6:G7"/>
    <mergeCell ref="F1:G1"/>
    <mergeCell ref="B2:F2"/>
    <mergeCell ref="B3:F3"/>
    <mergeCell ref="A4:G4"/>
    <mergeCell ref="A5:G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Дуван</dc:creator>
  <cp:lastModifiedBy>Дуван</cp:lastModifiedBy>
  <dcterms:created xsi:type="dcterms:W3CDTF">2017-04-27T22:16:33Z</dcterms:created>
  <dcterms:modified xsi:type="dcterms:W3CDTF">2017-04-27T22:19:04Z</dcterms:modified>
</cp:coreProperties>
</file>