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NS\Desktop\OLD\МОИДОК\ТПФП\ТПФП 2024\"/>
    </mc:Choice>
  </mc:AlternateContent>
  <bookViews>
    <workbookView xWindow="0" yWindow="0" windowWidth="19440" windowHeight="9660" activeTab="1"/>
  </bookViews>
  <sheets>
    <sheet name="Доставка" sheetId="1" r:id="rId1"/>
    <sheet name="Лист1" sheetId="2" r:id="rId2"/>
  </sheets>
  <definedNames>
    <definedName name="_xlnm.Print_Titles" localSheetId="0">Доставка!$5:$6</definedName>
    <definedName name="_xlnm.Print_Area" localSheetId="0">Доставка!$A$1:$L$85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1" l="1"/>
  <c r="P78" i="1"/>
  <c r="O80" i="1"/>
  <c r="L77" i="1"/>
  <c r="L75" i="1"/>
  <c r="L76" i="1"/>
  <c r="L23" i="1"/>
  <c r="L62" i="1"/>
  <c r="L39" i="1"/>
  <c r="L42" i="1"/>
  <c r="L47" i="1"/>
  <c r="L44" i="1"/>
  <c r="L36" i="1"/>
  <c r="L33" i="1"/>
  <c r="L27" i="1"/>
  <c r="L24" i="1"/>
  <c r="L20" i="1"/>
  <c r="L7" i="1" l="1"/>
  <c r="L10" i="1" l="1"/>
  <c r="H56" i="1" l="1"/>
  <c r="H27" i="1"/>
  <c r="H24" i="1"/>
  <c r="H23" i="1"/>
  <c r="H10" i="1"/>
  <c r="H7" i="1" s="1"/>
  <c r="H21" i="1" s="1"/>
  <c r="H20" i="1" s="1"/>
  <c r="H12" i="1"/>
  <c r="H62" i="1" l="1"/>
  <c r="H76" i="1" s="1"/>
</calcChain>
</file>

<file path=xl/sharedStrings.xml><?xml version="1.0" encoding="utf-8"?>
<sst xmlns="http://schemas.openxmlformats.org/spreadsheetml/2006/main" count="213" uniqueCount="143">
  <si>
    <t xml:space="preserve">                                                                                                                                        </t>
  </si>
  <si>
    <t>№ п/п</t>
  </si>
  <si>
    <t>Показатели</t>
  </si>
  <si>
    <t>Ед.        изм.</t>
  </si>
  <si>
    <t>Уд. вес</t>
  </si>
  <si>
    <t>Рост %</t>
  </si>
  <si>
    <t>Объем реализации</t>
  </si>
  <si>
    <t>тыс.м³</t>
  </si>
  <si>
    <t>собственные нужды</t>
  </si>
  <si>
    <t>потери</t>
  </si>
  <si>
    <t>1.1.</t>
  </si>
  <si>
    <t>население</t>
  </si>
  <si>
    <t>1.2.</t>
  </si>
  <si>
    <t>бюджетные организации</t>
  </si>
  <si>
    <t>Из них:</t>
  </si>
  <si>
    <t>-местный бюджет</t>
  </si>
  <si>
    <t>-федеральный бюджет</t>
  </si>
  <si>
    <t>краевой бюджет</t>
  </si>
  <si>
    <t>1.3.</t>
  </si>
  <si>
    <t>прочие потребители</t>
  </si>
  <si>
    <t>1.4.</t>
  </si>
  <si>
    <t>производственные нужды</t>
  </si>
  <si>
    <t>2</t>
  </si>
  <si>
    <t>Прямые расходы всего в т.ч.</t>
  </si>
  <si>
    <t>т.  руб</t>
  </si>
  <si>
    <t>2.1.</t>
  </si>
  <si>
    <t>Стоимость воды</t>
  </si>
  <si>
    <t>количество</t>
  </si>
  <si>
    <t>тариф</t>
  </si>
  <si>
    <t>2.2.</t>
  </si>
  <si>
    <t>Топливо (ГСМ)</t>
  </si>
  <si>
    <t>дизельное толпиво</t>
  </si>
  <si>
    <t>л/тн</t>
  </si>
  <si>
    <t>цена за ед.</t>
  </si>
  <si>
    <t>руб.</t>
  </si>
  <si>
    <t>дизмасло</t>
  </si>
  <si>
    <t>2.3.</t>
  </si>
  <si>
    <t>Электроэнергия</t>
  </si>
  <si>
    <t xml:space="preserve">количество </t>
  </si>
  <si>
    <t>тыс.кВтч</t>
  </si>
  <si>
    <t>2.4.</t>
  </si>
  <si>
    <t>Расходы на оплату труда основного производственного персонала</t>
  </si>
  <si>
    <t>численность</t>
  </si>
  <si>
    <t>чел.</t>
  </si>
  <si>
    <t>средняя зарплата</t>
  </si>
  <si>
    <t>2.5.</t>
  </si>
  <si>
    <t>Отчисления на  социальные нужды</t>
  </si>
  <si>
    <t>2.6.</t>
  </si>
  <si>
    <t>Амортизация</t>
  </si>
  <si>
    <t>2.7.</t>
  </si>
  <si>
    <t>Аренда</t>
  </si>
  <si>
    <t>2.8.</t>
  </si>
  <si>
    <t>Ремонт и техническое обслуживание основных средств</t>
  </si>
  <si>
    <t>т.руб.</t>
  </si>
  <si>
    <t>в том числе:</t>
  </si>
  <si>
    <t>2.8.1.</t>
  </si>
  <si>
    <t>ремонт основных средств подрядным способом</t>
  </si>
  <si>
    <t>2.8.2.</t>
  </si>
  <si>
    <t>ремонт основных средств хозяйственным способом</t>
  </si>
  <si>
    <t>из них: материалы</t>
  </si>
  <si>
    <t>заработная плата ремонтного персонала</t>
  </si>
  <si>
    <t>отчисления на соц.нужды</t>
  </si>
  <si>
    <t>2.8.3.</t>
  </si>
  <si>
    <t xml:space="preserve"> материалы на текущее содержание</t>
  </si>
  <si>
    <t>2.9.</t>
  </si>
  <si>
    <t>Цеховые расходы</t>
  </si>
  <si>
    <t>в т.ч. заработная плата цехового персонала</t>
  </si>
  <si>
    <t>2.10.</t>
  </si>
  <si>
    <t>Общехозяйственные расходы</t>
  </si>
  <si>
    <t>в т.ч. заработная плата АУП</t>
  </si>
  <si>
    <t>2.11.</t>
  </si>
  <si>
    <t>Прочие расходы</t>
  </si>
  <si>
    <t>в т.ч. плата за пользование водными объектами</t>
  </si>
  <si>
    <t>3.</t>
  </si>
  <si>
    <t>Итого себестоимость</t>
  </si>
  <si>
    <t>4.</t>
  </si>
  <si>
    <t>Прибыль</t>
  </si>
  <si>
    <t>4.1.</t>
  </si>
  <si>
    <t>Прибыль на развитие производства</t>
  </si>
  <si>
    <t>из них:капитальные вложения</t>
  </si>
  <si>
    <t>4.2.</t>
  </si>
  <si>
    <t>Прибыль на социальное развитие</t>
  </si>
  <si>
    <t>4.3.</t>
  </si>
  <si>
    <t>Прибыль на поощрение</t>
  </si>
  <si>
    <t>4.4.</t>
  </si>
  <si>
    <t>Прибыль на прочие цели</t>
  </si>
  <si>
    <t>4.5.</t>
  </si>
  <si>
    <t>Налоги, сборы, платежи всего</t>
  </si>
  <si>
    <t>в т.ч. Налог на прибыль</t>
  </si>
  <si>
    <t>на имущество</t>
  </si>
  <si>
    <t>5.</t>
  </si>
  <si>
    <t>Рентабельность</t>
  </si>
  <si>
    <t>%</t>
  </si>
  <si>
    <t>Выпадающие доходы</t>
  </si>
  <si>
    <t>6.</t>
  </si>
  <si>
    <t>Доходы</t>
  </si>
  <si>
    <t>7.</t>
  </si>
  <si>
    <t>Себестоимость 1м3</t>
  </si>
  <si>
    <t>8.</t>
  </si>
  <si>
    <t>Тариф</t>
  </si>
  <si>
    <t>НВВ 1 полугодие</t>
  </si>
  <si>
    <t>НВВ 2 полугодие</t>
  </si>
  <si>
    <t>тариф с 01.01.</t>
  </si>
  <si>
    <t>тариф с 01.07.</t>
  </si>
  <si>
    <t>9.</t>
  </si>
  <si>
    <t>Рост среднего тарифа</t>
  </si>
  <si>
    <t>Факт за 2020 год</t>
  </si>
  <si>
    <t xml:space="preserve">Учтено в тарифе на  2021 год </t>
  </si>
  <si>
    <t>Предложение предприятия на 2022 год</t>
  </si>
  <si>
    <t>Предложение комитета на 2022 год</t>
  </si>
  <si>
    <t>прочие общехоз расходы</t>
  </si>
  <si>
    <t>Предложение комитета на 2023 год</t>
  </si>
  <si>
    <t>МУП УМР "Булавинское ЖКХ"</t>
  </si>
  <si>
    <t xml:space="preserve">в  т. ч. </t>
  </si>
  <si>
    <t>ФАКТ                с 17.05.-31.12.2022г.</t>
  </si>
  <si>
    <t>424,71 / 434,35</t>
  </si>
  <si>
    <t>Расчет тарифа на холодную воду (доставка автотранспортом) на 2024 год</t>
  </si>
  <si>
    <t>Предложение предприятия на 2024 год</t>
  </si>
  <si>
    <t>Директор МУП УМР "Булавинское ЖКХ"</t>
  </si>
  <si>
    <t>В.А.Химич</t>
  </si>
  <si>
    <t>Председателю комитета</t>
  </si>
  <si>
    <t>по ценам и тарифам Правительства</t>
  </si>
  <si>
    <t>Хабаровского края</t>
  </si>
  <si>
    <t>А.В.Сидоровой</t>
  </si>
  <si>
    <t>ЖКХ" на 2024 год методом индексации.</t>
  </si>
  <si>
    <t>Применить темп снижения потребления воды на 2024 год - 5% от</t>
  </si>
  <si>
    <t>утвержденного объема реализации на 2023 год в связи с постоянным</t>
  </si>
  <si>
    <t>снижением объемов по подвозу воды потребителям.</t>
  </si>
  <si>
    <t>Общая реализация воды в 2022 году по ООО "Булава Премиум" и</t>
  </si>
  <si>
    <t>Это связано с тем , что население и частные предприниматели бурят</t>
  </si>
  <si>
    <t>личные скважины.</t>
  </si>
  <si>
    <t xml:space="preserve">В связи с уменьшением объема реализации воды, топливо по количеству </t>
  </si>
  <si>
    <t>снижено в пропорции, для цены применен индекс увеличения  4%.</t>
  </si>
  <si>
    <t>По статье стоимость воды применен тариф, утвержденный на 2024 год</t>
  </si>
  <si>
    <t>по водоснабжению.</t>
  </si>
  <si>
    <t>Для остальных статей затрат применен индекс дефлятор 4%.</t>
  </si>
  <si>
    <t>Налог на прибыль составил 22,59 тыс.руб ( 1% от затрат).</t>
  </si>
  <si>
    <r>
      <t>МУП УМР "Булавинское ЖКХ" составила 3416,4 м</t>
    </r>
    <r>
      <rPr>
        <vertAlign val="superscript"/>
        <sz val="11"/>
        <rFont val="Arial"/>
        <family val="2"/>
        <charset val="204"/>
      </rPr>
      <t>3</t>
    </r>
    <r>
      <rPr>
        <sz val="11"/>
        <rFont val="Arial"/>
        <family val="2"/>
        <charset val="204"/>
      </rPr>
      <t xml:space="preserve"> при плане  5217 м</t>
    </r>
    <r>
      <rPr>
        <vertAlign val="superscript"/>
        <sz val="11"/>
        <rFont val="Arial"/>
        <family val="2"/>
        <charset val="204"/>
      </rPr>
      <t>3</t>
    </r>
    <r>
      <rPr>
        <sz val="11"/>
        <rFont val="Arial"/>
        <family val="2"/>
        <charset val="204"/>
      </rPr>
      <t>.</t>
    </r>
  </si>
  <si>
    <r>
      <t>Себестоимость 1 м3 - 455,73 руб/м</t>
    </r>
    <r>
      <rPr>
        <vertAlign val="superscript"/>
        <sz val="11"/>
        <rFont val="Arial"/>
        <family val="2"/>
        <charset val="204"/>
      </rPr>
      <t>3</t>
    </r>
  </si>
  <si>
    <r>
      <t>Тариф, предложенный предприятием на 2024 год - 460,29 руб/ м</t>
    </r>
    <r>
      <rPr>
        <vertAlign val="superscript"/>
        <sz val="11"/>
        <rFont val="Arial"/>
        <family val="2"/>
        <charset val="204"/>
      </rPr>
      <t>3</t>
    </r>
    <r>
      <rPr>
        <sz val="11"/>
        <rFont val="Arial"/>
        <family val="2"/>
        <charset val="204"/>
      </rPr>
      <t>.</t>
    </r>
  </si>
  <si>
    <t>Директор МУП УМР "Булавинское ЖКХ"                                         В.А.Химич</t>
  </si>
  <si>
    <t>от МУП УМР "Булавинское ЖКХ"</t>
  </si>
  <si>
    <t xml:space="preserve">      Просим утвердить тариф на подвоз воды для МУП УМР "Булавинское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</si>
</sst>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"/>
    <numFmt numFmtId="167" formatCode="0.0%"/>
  </numFmts>
  <fonts count="12" x14ac:knownFonts="1">
    <font>
      <sz val="10"/>
      <name val="Arial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  <font>
      <sz val="9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Arial Cyr"/>
      <family val="2"/>
      <charset val="204"/>
    </font>
    <font>
      <sz val="9"/>
      <color theme="0"/>
      <name val="Arial"/>
      <family val="2"/>
      <charset val="204"/>
    </font>
    <font>
      <sz val="9"/>
      <color theme="0"/>
      <name val="Times New Roman"/>
      <family val="1"/>
      <charset val="204"/>
    </font>
    <font>
      <sz val="11"/>
      <name val="Arial"/>
      <family val="2"/>
      <charset val="204"/>
    </font>
    <font>
      <vertAlign val="superscript"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2" fontId="2" fillId="0" borderId="0" xfId="0" applyNumberFormat="1" applyFont="1"/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66" fontId="1" fillId="0" borderId="1" xfId="0" applyNumberFormat="1" applyFont="1" applyFill="1" applyBorder="1" applyAlignment="1">
      <alignment vertical="top" wrapText="1"/>
    </xf>
    <xf numFmtId="167" fontId="1" fillId="0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2" fontId="1" fillId="2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/>
    </xf>
    <xf numFmtId="167" fontId="1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0" fontId="2" fillId="0" borderId="0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2" fontId="6" fillId="3" borderId="1" xfId="0" applyNumberFormat="1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justify" vertical="top" wrapText="1"/>
    </xf>
    <xf numFmtId="2" fontId="6" fillId="4" borderId="1" xfId="0" applyNumberFormat="1" applyFont="1" applyFill="1" applyBorder="1" applyAlignment="1">
      <alignment vertical="top" wrapText="1"/>
    </xf>
    <xf numFmtId="2" fontId="6" fillId="4" borderId="1" xfId="0" applyNumberFormat="1" applyFont="1" applyFill="1" applyBorder="1" applyAlignment="1">
      <alignment vertical="top"/>
    </xf>
    <xf numFmtId="2" fontId="6" fillId="2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vertical="top"/>
    </xf>
    <xf numFmtId="0" fontId="4" fillId="0" borderId="0" xfId="0" applyFont="1" applyBorder="1"/>
    <xf numFmtId="2" fontId="6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/>
    </xf>
    <xf numFmtId="2" fontId="4" fillId="0" borderId="0" xfId="0" applyNumberFormat="1" applyFont="1" applyBorder="1"/>
    <xf numFmtId="2" fontId="1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2" fontId="4" fillId="0" borderId="0" xfId="0" applyNumberFormat="1" applyFont="1"/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7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2" fontId="6" fillId="4" borderId="1" xfId="0" applyNumberFormat="1" applyFont="1" applyFill="1" applyBorder="1" applyAlignment="1">
      <alignment horizontal="center" vertical="top"/>
    </xf>
    <xf numFmtId="167" fontId="1" fillId="0" borderId="1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/>
    </xf>
    <xf numFmtId="2" fontId="6" fillId="4" borderId="1" xfId="0" applyNumberFormat="1" applyFont="1" applyFill="1" applyBorder="1" applyAlignment="1">
      <alignment horizontal="center" vertical="top" wrapText="1"/>
    </xf>
    <xf numFmtId="165" fontId="6" fillId="4" borderId="1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6" fillId="6" borderId="1" xfId="0" applyNumberFormat="1" applyFont="1" applyFill="1" applyBorder="1" applyAlignment="1">
      <alignment horizontal="center" vertical="top"/>
    </xf>
    <xf numFmtId="164" fontId="3" fillId="2" borderId="4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E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Q93"/>
  <sheetViews>
    <sheetView showZeros="0" view="pageBreakPreview" zoomScale="120" zoomScaleNormal="140" zoomScaleSheetLayoutView="120" workbookViewId="0">
      <pane xSplit="3" ySplit="7" topLeftCell="F8" activePane="bottomRight" state="frozen"/>
      <selection pane="topRight" activeCell="E1" sqref="E1"/>
      <selection pane="bottomLeft" activeCell="A9" sqref="A9"/>
      <selection pane="bottomRight" activeCell="O67" sqref="O67"/>
    </sheetView>
  </sheetViews>
  <sheetFormatPr defaultRowHeight="12" x14ac:dyDescent="0.2"/>
  <cols>
    <col min="1" max="1" width="5.42578125" style="2" customWidth="1"/>
    <col min="2" max="2" width="22.140625" style="1" customWidth="1"/>
    <col min="3" max="3" width="8.85546875" style="2" customWidth="1"/>
    <col min="4" max="4" width="10.5703125" style="2" hidden="1" customWidth="1"/>
    <col min="5" max="5" width="8.7109375" style="2" hidden="1" customWidth="1"/>
    <col min="6" max="6" width="10.5703125" style="73" customWidth="1"/>
    <col min="7" max="7" width="11.7109375" style="73" customWidth="1"/>
    <col min="8" max="8" width="11.85546875" style="73" customWidth="1"/>
    <col min="9" max="9" width="5" style="73" customWidth="1"/>
    <col min="10" max="10" width="5.5703125" style="104" customWidth="1"/>
    <col min="11" max="11" width="11.7109375" style="73" customWidth="1"/>
    <col min="12" max="12" width="12.28515625" style="2" customWidth="1"/>
    <col min="13" max="16384" width="9.140625" style="2"/>
  </cols>
  <sheetData>
    <row r="1" spans="1:12" x14ac:dyDescent="0.2">
      <c r="A1" s="1" t="s">
        <v>0</v>
      </c>
      <c r="E1" s="153"/>
      <c r="F1" s="153"/>
      <c r="G1" s="153"/>
      <c r="H1" s="153"/>
      <c r="I1" s="153"/>
      <c r="K1" s="75"/>
    </row>
    <row r="2" spans="1:12" ht="17.25" customHeight="1" x14ac:dyDescent="0.2">
      <c r="A2" s="154" t="s">
        <v>112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2" ht="15" customHeight="1" x14ac:dyDescent="0.2">
      <c r="A3" s="155" t="s">
        <v>116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2" ht="15" customHeight="1" x14ac:dyDescent="0.2">
      <c r="A4" s="72"/>
      <c r="B4" s="72"/>
      <c r="C4" s="72"/>
      <c r="D4" s="72"/>
      <c r="E4" s="72"/>
      <c r="F4" s="72"/>
      <c r="G4" s="72"/>
      <c r="H4" s="134"/>
      <c r="I4" s="72"/>
      <c r="J4" s="72"/>
      <c r="K4" s="72"/>
    </row>
    <row r="5" spans="1:12" s="74" customFormat="1" ht="12.75" customHeight="1" x14ac:dyDescent="0.2">
      <c r="A5" s="151" t="s">
        <v>1</v>
      </c>
      <c r="B5" s="151" t="s">
        <v>2</v>
      </c>
      <c r="C5" s="151" t="s">
        <v>3</v>
      </c>
      <c r="D5" s="152" t="s">
        <v>106</v>
      </c>
      <c r="E5" s="152" t="s">
        <v>107</v>
      </c>
      <c r="F5" s="152" t="s">
        <v>108</v>
      </c>
      <c r="G5" s="157" t="s">
        <v>109</v>
      </c>
      <c r="H5" s="137"/>
      <c r="I5" s="158" t="s">
        <v>4</v>
      </c>
      <c r="J5" s="156" t="s">
        <v>5</v>
      </c>
      <c r="K5" s="152" t="s">
        <v>111</v>
      </c>
      <c r="L5" s="140"/>
    </row>
    <row r="6" spans="1:12" s="74" customFormat="1" ht="53.25" customHeight="1" x14ac:dyDescent="0.2">
      <c r="A6" s="151"/>
      <c r="B6" s="151"/>
      <c r="C6" s="151"/>
      <c r="D6" s="152"/>
      <c r="E6" s="152"/>
      <c r="F6" s="152"/>
      <c r="G6" s="157"/>
      <c r="H6" s="138" t="s">
        <v>114</v>
      </c>
      <c r="I6" s="158"/>
      <c r="J6" s="156"/>
      <c r="K6" s="152"/>
      <c r="L6" s="141" t="s">
        <v>117</v>
      </c>
    </row>
    <row r="7" spans="1:12" s="8" customFormat="1" x14ac:dyDescent="0.2">
      <c r="A7" s="4">
        <v>1</v>
      </c>
      <c r="B7" s="5" t="s">
        <v>6</v>
      </c>
      <c r="C7" s="4" t="s">
        <v>7</v>
      </c>
      <c r="D7" s="6">
        <v>3.3929999999999998</v>
      </c>
      <c r="E7" s="7">
        <v>5.3000000000000007</v>
      </c>
      <c r="F7" s="76">
        <v>4.7900000000000009</v>
      </c>
      <c r="G7" s="76">
        <v>5.2165368584999996</v>
      </c>
      <c r="H7" s="136">
        <f>H10</f>
        <v>2.2290000000000005</v>
      </c>
      <c r="I7" s="105"/>
      <c r="J7" s="106">
        <v>97</v>
      </c>
      <c r="K7" s="76">
        <v>5.2167457195000004</v>
      </c>
      <c r="L7" s="143">
        <f>L10</f>
        <v>4.9560000000000004</v>
      </c>
    </row>
    <row r="8" spans="1:12" s="8" customFormat="1" x14ac:dyDescent="0.2">
      <c r="A8" s="9"/>
      <c r="B8" s="10" t="s">
        <v>8</v>
      </c>
      <c r="C8" s="9"/>
      <c r="D8" s="11"/>
      <c r="E8" s="12"/>
      <c r="F8" s="71">
        <v>0</v>
      </c>
      <c r="G8" s="77"/>
      <c r="H8" s="77"/>
      <c r="I8" s="77"/>
      <c r="J8" s="77"/>
      <c r="K8" s="77"/>
      <c r="L8" s="143"/>
    </row>
    <row r="9" spans="1:12" s="8" customFormat="1" x14ac:dyDescent="0.2">
      <c r="A9" s="9"/>
      <c r="B9" s="10" t="s">
        <v>9</v>
      </c>
      <c r="C9" s="14" t="s">
        <v>7</v>
      </c>
      <c r="D9" s="11">
        <v>0.42499999999999999</v>
      </c>
      <c r="E9" s="12"/>
      <c r="F9" s="71">
        <v>0</v>
      </c>
      <c r="G9" s="77"/>
      <c r="H9" s="77"/>
      <c r="I9" s="77"/>
      <c r="J9" s="77"/>
      <c r="K9" s="77"/>
      <c r="L9" s="143"/>
    </row>
    <row r="10" spans="1:12" x14ac:dyDescent="0.2">
      <c r="A10" s="14"/>
      <c r="B10" s="15" t="s">
        <v>113</v>
      </c>
      <c r="C10" s="14" t="s">
        <v>7</v>
      </c>
      <c r="D10" s="16">
        <v>2.968</v>
      </c>
      <c r="E10" s="17">
        <v>5.3</v>
      </c>
      <c r="F10" s="78">
        <v>4.7900000000000009</v>
      </c>
      <c r="G10" s="78">
        <v>5.2165368584999996</v>
      </c>
      <c r="H10" s="78">
        <f>H11+H12+H17+H18</f>
        <v>2.2290000000000005</v>
      </c>
      <c r="I10" s="80"/>
      <c r="J10" s="80"/>
      <c r="K10" s="78">
        <v>5.2167457195000004</v>
      </c>
      <c r="L10" s="144">
        <f>L11+L12+L17+L18</f>
        <v>4.9560000000000004</v>
      </c>
    </row>
    <row r="11" spans="1:12" x14ac:dyDescent="0.2">
      <c r="A11" s="14" t="s">
        <v>10</v>
      </c>
      <c r="B11" s="15" t="s">
        <v>11</v>
      </c>
      <c r="C11" s="14" t="s">
        <v>7</v>
      </c>
      <c r="D11" s="18">
        <v>2.4329999999999998</v>
      </c>
      <c r="E11" s="17">
        <v>3</v>
      </c>
      <c r="F11" s="78">
        <v>4.1980000000000004</v>
      </c>
      <c r="G11" s="78">
        <v>4.7650470119999992</v>
      </c>
      <c r="H11" s="78">
        <v>2.0030000000000001</v>
      </c>
      <c r="I11" s="80"/>
      <c r="J11" s="80"/>
      <c r="K11" s="78">
        <v>4.7649999999999997</v>
      </c>
      <c r="L11" s="144">
        <v>4.5270000000000001</v>
      </c>
    </row>
    <row r="12" spans="1:12" x14ac:dyDescent="0.2">
      <c r="A12" s="14" t="s">
        <v>12</v>
      </c>
      <c r="B12" s="15" t="s">
        <v>13</v>
      </c>
      <c r="C12" s="14" t="s">
        <v>7</v>
      </c>
      <c r="D12" s="18">
        <v>5.5E-2</v>
      </c>
      <c r="E12" s="17">
        <v>0.2</v>
      </c>
      <c r="F12" s="78">
        <v>5.16E-2</v>
      </c>
      <c r="G12" s="78">
        <v>5.6744126999999998E-2</v>
      </c>
      <c r="H12" s="78">
        <f>H14</f>
        <v>3.5799999999999998E-2</v>
      </c>
      <c r="I12" s="80"/>
      <c r="J12" s="80"/>
      <c r="K12" s="78">
        <v>5.7000000000000002E-2</v>
      </c>
      <c r="L12" s="144">
        <v>5.3999999999999999E-2</v>
      </c>
    </row>
    <row r="13" spans="1:12" x14ac:dyDescent="0.2">
      <c r="A13" s="14"/>
      <c r="B13" s="15" t="s">
        <v>14</v>
      </c>
      <c r="C13" s="14"/>
      <c r="D13" s="16"/>
      <c r="E13" s="17"/>
      <c r="F13" s="79"/>
      <c r="G13" s="79"/>
      <c r="H13" s="79"/>
      <c r="I13" s="80"/>
      <c r="J13" s="80"/>
      <c r="K13" s="79"/>
      <c r="L13" s="144"/>
    </row>
    <row r="14" spans="1:12" x14ac:dyDescent="0.2">
      <c r="A14" s="14"/>
      <c r="B14" s="15" t="s">
        <v>15</v>
      </c>
      <c r="C14" s="14" t="s">
        <v>7</v>
      </c>
      <c r="D14" s="16">
        <v>5.1999999999999998E-2</v>
      </c>
      <c r="E14" s="17">
        <v>0.17</v>
      </c>
      <c r="F14" s="79">
        <v>5.16E-2</v>
      </c>
      <c r="G14" s="78">
        <v>5.6744126999999998E-2</v>
      </c>
      <c r="H14" s="139">
        <v>3.5799999999999998E-2</v>
      </c>
      <c r="I14" s="80"/>
      <c r="J14" s="80"/>
      <c r="K14" s="79">
        <v>5.7000000000000002E-2</v>
      </c>
      <c r="L14" s="144">
        <v>5.3999999999999999E-2</v>
      </c>
    </row>
    <row r="15" spans="1:12" x14ac:dyDescent="0.2">
      <c r="A15" s="14"/>
      <c r="B15" s="15" t="s">
        <v>16</v>
      </c>
      <c r="C15" s="14" t="s">
        <v>7</v>
      </c>
      <c r="D15" s="16"/>
      <c r="E15" s="17"/>
      <c r="F15" s="79"/>
      <c r="G15" s="79"/>
      <c r="H15" s="79"/>
      <c r="I15" s="80"/>
      <c r="J15" s="80"/>
      <c r="K15" s="79"/>
      <c r="L15" s="144"/>
    </row>
    <row r="16" spans="1:12" x14ac:dyDescent="0.2">
      <c r="A16" s="14"/>
      <c r="B16" s="15" t="s">
        <v>17</v>
      </c>
      <c r="C16" s="14"/>
      <c r="D16" s="16">
        <v>3.0000000000000001E-3</v>
      </c>
      <c r="E16" s="17">
        <v>0.03</v>
      </c>
      <c r="F16" s="79">
        <v>0</v>
      </c>
      <c r="G16" s="79">
        <v>0</v>
      </c>
      <c r="H16" s="79"/>
      <c r="I16" s="80"/>
      <c r="J16" s="80"/>
      <c r="K16" s="79"/>
      <c r="L16" s="144"/>
    </row>
    <row r="17" spans="1:14" x14ac:dyDescent="0.2">
      <c r="A17" s="14" t="s">
        <v>18</v>
      </c>
      <c r="B17" s="15" t="s">
        <v>19</v>
      </c>
      <c r="C17" s="14" t="s">
        <v>7</v>
      </c>
      <c r="D17" s="16">
        <v>7.8E-2</v>
      </c>
      <c r="E17" s="17">
        <v>0.1</v>
      </c>
      <c r="F17" s="78">
        <v>4.4400000000000002E-2</v>
      </c>
      <c r="G17" s="78">
        <v>5.8842382499999991E-2</v>
      </c>
      <c r="H17" s="139">
        <v>6.1999999999999998E-3</v>
      </c>
      <c r="I17" s="80"/>
      <c r="J17" s="80"/>
      <c r="K17" s="78">
        <v>5.8842382499999991E-2</v>
      </c>
      <c r="L17" s="144">
        <v>5.6000000000000001E-2</v>
      </c>
    </row>
    <row r="18" spans="1:14" x14ac:dyDescent="0.2">
      <c r="A18" s="14" t="s">
        <v>20</v>
      </c>
      <c r="B18" s="15" t="s">
        <v>21</v>
      </c>
      <c r="C18" s="14" t="s">
        <v>7</v>
      </c>
      <c r="D18" s="18">
        <v>0.40200000000000002</v>
      </c>
      <c r="E18" s="17">
        <v>2</v>
      </c>
      <c r="F18" s="78">
        <v>0.496</v>
      </c>
      <c r="G18" s="78">
        <v>0.33590333699999997</v>
      </c>
      <c r="H18" s="78">
        <v>0.184</v>
      </c>
      <c r="I18" s="80"/>
      <c r="J18" s="80"/>
      <c r="K18" s="78">
        <v>0.33590333699999997</v>
      </c>
      <c r="L18" s="144">
        <v>0.31900000000000001</v>
      </c>
    </row>
    <row r="19" spans="1:14" x14ac:dyDescent="0.2">
      <c r="A19" s="14" t="s">
        <v>22</v>
      </c>
      <c r="B19" s="15" t="s">
        <v>23</v>
      </c>
      <c r="C19" s="14" t="s">
        <v>24</v>
      </c>
      <c r="D19" s="19"/>
      <c r="E19" s="19"/>
      <c r="F19" s="78"/>
      <c r="G19" s="80"/>
      <c r="H19" s="80"/>
      <c r="I19" s="80"/>
      <c r="J19" s="80"/>
      <c r="K19" s="80"/>
      <c r="L19" s="144"/>
    </row>
    <row r="20" spans="1:14" s="8" customFormat="1" x14ac:dyDescent="0.2">
      <c r="A20" s="45" t="s">
        <v>25</v>
      </c>
      <c r="B20" s="46" t="s">
        <v>26</v>
      </c>
      <c r="C20" s="45" t="s">
        <v>24</v>
      </c>
      <c r="D20" s="47">
        <v>1601.3602799999999</v>
      </c>
      <c r="E20" s="48">
        <v>772.6869999999999</v>
      </c>
      <c r="F20" s="107">
        <v>495.28600000000012</v>
      </c>
      <c r="G20" s="81">
        <v>644.42574448666301</v>
      </c>
      <c r="H20" s="81">
        <f>H21*H22</f>
        <v>302.47530000000006</v>
      </c>
      <c r="I20" s="90">
        <v>29.378054958339327</v>
      </c>
      <c r="J20" s="90">
        <v>115.90009729886367</v>
      </c>
      <c r="K20" s="81">
        <v>658.75993720678809</v>
      </c>
      <c r="L20" s="145">
        <f>L21*L22</f>
        <v>640.46388000000002</v>
      </c>
    </row>
    <row r="21" spans="1:14" s="8" customFormat="1" x14ac:dyDescent="0.2">
      <c r="A21" s="9"/>
      <c r="B21" s="15" t="s">
        <v>27</v>
      </c>
      <c r="C21" s="9"/>
      <c r="D21" s="13">
        <v>3.3929999999999998</v>
      </c>
      <c r="E21" s="17">
        <v>5.3</v>
      </c>
      <c r="F21" s="78">
        <v>4.7900000000000009</v>
      </c>
      <c r="G21" s="82">
        <v>5.2165368584999996</v>
      </c>
      <c r="H21" s="82">
        <f>H7</f>
        <v>2.2290000000000005</v>
      </c>
      <c r="I21" s="80"/>
      <c r="J21" s="77"/>
      <c r="K21" s="82">
        <v>5.2165368584999996</v>
      </c>
      <c r="L21" s="143">
        <v>4.9560000000000004</v>
      </c>
      <c r="M21" s="64"/>
      <c r="N21" s="64"/>
    </row>
    <row r="22" spans="1:14" s="8" customFormat="1" x14ac:dyDescent="0.2">
      <c r="A22" s="9"/>
      <c r="B22" s="15" t="s">
        <v>28</v>
      </c>
      <c r="C22" s="14" t="s">
        <v>34</v>
      </c>
      <c r="D22" s="13">
        <v>471.96</v>
      </c>
      <c r="E22" s="22">
        <v>145.79</v>
      </c>
      <c r="F22" s="95">
        <v>103.4</v>
      </c>
      <c r="G22" s="83">
        <v>123.53516556422183</v>
      </c>
      <c r="H22" s="83">
        <v>135.69999999999999</v>
      </c>
      <c r="I22" s="85"/>
      <c r="J22" s="77"/>
      <c r="K22" s="83">
        <v>126.28300251217101</v>
      </c>
      <c r="L22" s="143">
        <v>129.22999999999999</v>
      </c>
      <c r="M22" s="64"/>
      <c r="N22" s="64"/>
    </row>
    <row r="23" spans="1:14" s="8" customFormat="1" x14ac:dyDescent="0.2">
      <c r="A23" s="45" t="s">
        <v>29</v>
      </c>
      <c r="B23" s="46" t="s">
        <v>30</v>
      </c>
      <c r="C23" s="45" t="s">
        <v>24</v>
      </c>
      <c r="D23" s="47">
        <v>247.69843</v>
      </c>
      <c r="E23" s="48">
        <v>407.881778</v>
      </c>
      <c r="F23" s="107">
        <v>451.67840000000001</v>
      </c>
      <c r="G23" s="81">
        <v>571.32425000000001</v>
      </c>
      <c r="H23" s="81">
        <f>H24+H27</f>
        <v>358.62907355300001</v>
      </c>
      <c r="I23" s="90">
        <v>26.045506963571295</v>
      </c>
      <c r="J23" s="90">
        <v>127.59994872840085</v>
      </c>
      <c r="K23" s="81">
        <v>571.32425000000001</v>
      </c>
      <c r="L23" s="146">
        <f>L24+L27</f>
        <v>564.21179710000001</v>
      </c>
      <c r="M23" s="64"/>
      <c r="N23" s="64"/>
    </row>
    <row r="24" spans="1:14" s="8" customFormat="1" x14ac:dyDescent="0.2">
      <c r="A24" s="9"/>
      <c r="B24" s="10" t="s">
        <v>31</v>
      </c>
      <c r="C24" s="9" t="s">
        <v>24</v>
      </c>
      <c r="D24" s="25">
        <v>213.9984</v>
      </c>
      <c r="E24" s="25">
        <v>381.14850000000001</v>
      </c>
      <c r="F24" s="84">
        <v>432.04</v>
      </c>
      <c r="G24" s="84">
        <v>543.36877000000004</v>
      </c>
      <c r="H24" s="84">
        <f>H25*H26/1000</f>
        <v>307.98800327999999</v>
      </c>
      <c r="I24" s="86"/>
      <c r="J24" s="77"/>
      <c r="K24" s="84">
        <v>543.36877000000004</v>
      </c>
      <c r="L24" s="84">
        <f>L25*L26/1000</f>
        <v>536.84831550000001</v>
      </c>
      <c r="M24" s="65"/>
      <c r="N24" s="64"/>
    </row>
    <row r="25" spans="1:14" x14ac:dyDescent="0.2">
      <c r="A25" s="14"/>
      <c r="B25" s="15" t="s">
        <v>27</v>
      </c>
      <c r="C25" s="14" t="s">
        <v>32</v>
      </c>
      <c r="D25" s="16">
        <v>3.6</v>
      </c>
      <c r="E25" s="17">
        <v>6</v>
      </c>
      <c r="F25" s="79">
        <v>7</v>
      </c>
      <c r="G25" s="108">
        <v>7</v>
      </c>
      <c r="H25" s="82">
        <v>3.7130000000000001</v>
      </c>
      <c r="I25" s="80"/>
      <c r="J25" s="80"/>
      <c r="K25" s="80">
        <v>7</v>
      </c>
      <c r="L25" s="147">
        <v>6.65</v>
      </c>
      <c r="M25" s="40"/>
      <c r="N25" s="40"/>
    </row>
    <row r="26" spans="1:14" x14ac:dyDescent="0.2">
      <c r="A26" s="14"/>
      <c r="B26" s="15" t="s">
        <v>33</v>
      </c>
      <c r="C26" s="14" t="s">
        <v>34</v>
      </c>
      <c r="D26" s="16">
        <v>59444</v>
      </c>
      <c r="E26" s="24">
        <v>63524.75</v>
      </c>
      <c r="F26" s="79">
        <v>61720</v>
      </c>
      <c r="G26" s="85">
        <v>77624.11</v>
      </c>
      <c r="H26" s="85">
        <v>82948.56</v>
      </c>
      <c r="I26" s="80"/>
      <c r="J26" s="80"/>
      <c r="K26" s="85">
        <v>77624.11</v>
      </c>
      <c r="L26" s="144">
        <v>80729.070000000007</v>
      </c>
      <c r="M26" s="40"/>
      <c r="N26" s="40"/>
    </row>
    <row r="27" spans="1:14" s="8" customFormat="1" x14ac:dyDescent="0.2">
      <c r="A27" s="9"/>
      <c r="B27" s="10" t="s">
        <v>35</v>
      </c>
      <c r="C27" s="9"/>
      <c r="D27" s="25">
        <v>33.700029999999998</v>
      </c>
      <c r="E27" s="26">
        <v>26.733277999999999</v>
      </c>
      <c r="F27" s="84">
        <v>19.638400000000001</v>
      </c>
      <c r="G27" s="86">
        <v>27.955480000000001</v>
      </c>
      <c r="H27" s="86">
        <f>H28*H29/1000</f>
        <v>50.641070272999997</v>
      </c>
      <c r="I27" s="86"/>
      <c r="J27" s="77"/>
      <c r="K27" s="86">
        <v>27.955480000000001</v>
      </c>
      <c r="L27" s="86">
        <f>L28*L29/1000</f>
        <v>27.363481600000004</v>
      </c>
      <c r="M27" s="66"/>
      <c r="N27" s="64"/>
    </row>
    <row r="28" spans="1:14" x14ac:dyDescent="0.2">
      <c r="A28" s="14"/>
      <c r="B28" s="15" t="s">
        <v>27</v>
      </c>
      <c r="C28" s="14" t="s">
        <v>32</v>
      </c>
      <c r="D28" s="16">
        <v>0.28999999999999998</v>
      </c>
      <c r="E28" s="24">
        <v>0.22</v>
      </c>
      <c r="F28" s="79">
        <v>0.17</v>
      </c>
      <c r="G28" s="85">
        <v>0.17</v>
      </c>
      <c r="H28" s="82">
        <v>0.15590000000000001</v>
      </c>
      <c r="I28" s="80"/>
      <c r="J28" s="80"/>
      <c r="K28" s="85">
        <v>0.17</v>
      </c>
      <c r="L28" s="144">
        <v>0.16</v>
      </c>
      <c r="M28" s="40"/>
      <c r="N28" s="40"/>
    </row>
    <row r="29" spans="1:14" x14ac:dyDescent="0.2">
      <c r="A29" s="14"/>
      <c r="B29" s="15" t="s">
        <v>33</v>
      </c>
      <c r="C29" s="14" t="s">
        <v>34</v>
      </c>
      <c r="D29" s="16">
        <v>116207</v>
      </c>
      <c r="E29" s="24">
        <v>121514.9</v>
      </c>
      <c r="F29" s="79">
        <v>115520</v>
      </c>
      <c r="G29" s="85">
        <v>164444</v>
      </c>
      <c r="H29" s="85">
        <v>324830.46999999997</v>
      </c>
      <c r="I29" s="80"/>
      <c r="J29" s="80"/>
      <c r="K29" s="85">
        <v>164444</v>
      </c>
      <c r="L29" s="144">
        <v>171021.76</v>
      </c>
      <c r="M29" s="40"/>
      <c r="N29" s="40"/>
    </row>
    <row r="30" spans="1:14" s="8" customFormat="1" x14ac:dyDescent="0.2">
      <c r="A30" s="45" t="s">
        <v>36</v>
      </c>
      <c r="B30" s="46" t="s">
        <v>37</v>
      </c>
      <c r="C30" s="45" t="s">
        <v>24</v>
      </c>
      <c r="D30" s="46"/>
      <c r="E30" s="49"/>
      <c r="F30" s="45">
        <v>0</v>
      </c>
      <c r="G30" s="87"/>
      <c r="H30" s="87"/>
      <c r="I30" s="87"/>
      <c r="J30" s="87"/>
      <c r="K30" s="87"/>
      <c r="L30" s="143"/>
      <c r="M30" s="64"/>
      <c r="N30" s="64"/>
    </row>
    <row r="31" spans="1:14" x14ac:dyDescent="0.2">
      <c r="A31" s="14"/>
      <c r="B31" s="15" t="s">
        <v>38</v>
      </c>
      <c r="C31" s="14" t="s">
        <v>39</v>
      </c>
      <c r="D31" s="16"/>
      <c r="E31" s="17"/>
      <c r="F31" s="79"/>
      <c r="G31" s="80"/>
      <c r="H31" s="80"/>
      <c r="I31" s="80"/>
      <c r="J31" s="80"/>
      <c r="K31" s="80"/>
      <c r="L31" s="144"/>
    </row>
    <row r="32" spans="1:14" x14ac:dyDescent="0.2">
      <c r="A32" s="14"/>
      <c r="B32" s="15" t="s">
        <v>28</v>
      </c>
      <c r="C32" s="14" t="s">
        <v>34</v>
      </c>
      <c r="D32" s="16"/>
      <c r="E32" s="17"/>
      <c r="F32" s="79"/>
      <c r="G32" s="80"/>
      <c r="H32" s="80"/>
      <c r="I32" s="80"/>
      <c r="J32" s="80"/>
      <c r="K32" s="80"/>
      <c r="L32" s="144"/>
    </row>
    <row r="33" spans="1:12" ht="23.25" customHeight="1" x14ac:dyDescent="0.2">
      <c r="A33" s="45" t="s">
        <v>40</v>
      </c>
      <c r="B33" s="50" t="s">
        <v>41</v>
      </c>
      <c r="C33" s="45" t="s">
        <v>24</v>
      </c>
      <c r="D33" s="47">
        <v>332.4</v>
      </c>
      <c r="E33" s="48">
        <v>603.47424000000001</v>
      </c>
      <c r="F33" s="107">
        <v>1091.8992000000003</v>
      </c>
      <c r="G33" s="81">
        <v>467.12359999999995</v>
      </c>
      <c r="H33" s="81">
        <v>285.2</v>
      </c>
      <c r="I33" s="90">
        <v>21.295211916260321</v>
      </c>
      <c r="J33" s="109">
        <v>149.77060886474126</v>
      </c>
      <c r="K33" s="81">
        <v>485.80854399999998</v>
      </c>
      <c r="L33" s="144">
        <f>L34*L35*12/1000</f>
        <v>505.24092000000002</v>
      </c>
    </row>
    <row r="34" spans="1:12" x14ac:dyDescent="0.2">
      <c r="A34" s="14"/>
      <c r="B34" s="15" t="s">
        <v>42</v>
      </c>
      <c r="C34" s="14" t="s">
        <v>43</v>
      </c>
      <c r="D34" s="16">
        <v>1</v>
      </c>
      <c r="E34" s="17">
        <v>2</v>
      </c>
      <c r="F34" s="79">
        <v>2</v>
      </c>
      <c r="G34" s="80">
        <v>1</v>
      </c>
      <c r="H34" s="80">
        <v>1</v>
      </c>
      <c r="I34" s="80"/>
      <c r="J34" s="80"/>
      <c r="K34" s="80">
        <v>1</v>
      </c>
      <c r="L34" s="144">
        <v>1</v>
      </c>
    </row>
    <row r="35" spans="1:12" x14ac:dyDescent="0.2">
      <c r="A35" s="14"/>
      <c r="B35" s="15" t="s">
        <v>44</v>
      </c>
      <c r="C35" s="14" t="s">
        <v>34</v>
      </c>
      <c r="D35" s="16">
        <v>27700</v>
      </c>
      <c r="E35" s="24">
        <v>25144.76</v>
      </c>
      <c r="F35" s="79">
        <v>45495.8</v>
      </c>
      <c r="G35" s="85">
        <v>38926.966666666667</v>
      </c>
      <c r="H35" s="85">
        <v>38026.67</v>
      </c>
      <c r="I35" s="80"/>
      <c r="J35" s="80"/>
      <c r="K35" s="85">
        <v>40484.045333333335</v>
      </c>
      <c r="L35" s="144">
        <v>42103.41</v>
      </c>
    </row>
    <row r="36" spans="1:12" ht="24" x14ac:dyDescent="0.2">
      <c r="A36" s="45" t="s">
        <v>45</v>
      </c>
      <c r="B36" s="46" t="s">
        <v>46</v>
      </c>
      <c r="C36" s="45" t="s">
        <v>24</v>
      </c>
      <c r="D36" s="47">
        <v>100.38479999999998</v>
      </c>
      <c r="E36" s="48">
        <v>182.24922047999999</v>
      </c>
      <c r="F36" s="107">
        <v>329.75355840000009</v>
      </c>
      <c r="G36" s="81">
        <v>141.07132719999998</v>
      </c>
      <c r="H36" s="81">
        <v>94.7</v>
      </c>
      <c r="I36" s="90">
        <v>6.4311539987106165</v>
      </c>
      <c r="J36" s="109">
        <v>149.77060886474126</v>
      </c>
      <c r="K36" s="81">
        <v>146.71418028799999</v>
      </c>
      <c r="L36" s="148">
        <f>L33*30.2/100</f>
        <v>152.58275784</v>
      </c>
    </row>
    <row r="37" spans="1:12" s="8" customFormat="1" x14ac:dyDescent="0.2">
      <c r="A37" s="45" t="s">
        <v>47</v>
      </c>
      <c r="B37" s="46" t="s">
        <v>48</v>
      </c>
      <c r="C37" s="45" t="s">
        <v>24</v>
      </c>
      <c r="D37" s="46">
        <v>9</v>
      </c>
      <c r="E37" s="49">
        <v>9</v>
      </c>
      <c r="F37" s="45"/>
      <c r="G37" s="87"/>
      <c r="H37" s="87"/>
      <c r="I37" s="90">
        <v>0</v>
      </c>
      <c r="J37" s="110"/>
      <c r="K37" s="87"/>
      <c r="L37" s="143"/>
    </row>
    <row r="38" spans="1:12" s="8" customFormat="1" x14ac:dyDescent="0.2">
      <c r="A38" s="45" t="s">
        <v>49</v>
      </c>
      <c r="B38" s="46" t="s">
        <v>50</v>
      </c>
      <c r="C38" s="45" t="s">
        <v>24</v>
      </c>
      <c r="D38" s="46">
        <v>28.1</v>
      </c>
      <c r="E38" s="49"/>
      <c r="F38" s="111"/>
      <c r="G38" s="87"/>
      <c r="H38" s="87"/>
      <c r="I38" s="90">
        <v>0</v>
      </c>
      <c r="J38" s="87"/>
      <c r="K38" s="87"/>
      <c r="L38" s="143"/>
    </row>
    <row r="39" spans="1:12" s="8" customFormat="1" ht="36" x14ac:dyDescent="0.2">
      <c r="A39" s="45" t="s">
        <v>51</v>
      </c>
      <c r="B39" s="50" t="s">
        <v>52</v>
      </c>
      <c r="C39" s="51" t="s">
        <v>53</v>
      </c>
      <c r="D39" s="46">
        <v>634</v>
      </c>
      <c r="E39" s="48">
        <v>40.953000000000003</v>
      </c>
      <c r="F39" s="107">
        <v>319.39999999999998</v>
      </c>
      <c r="G39" s="81">
        <v>281.35308599999996</v>
      </c>
      <c r="H39" s="81">
        <v>191.5</v>
      </c>
      <c r="I39" s="90">
        <v>12.826313184912546</v>
      </c>
      <c r="J39" s="90">
        <v>138.56880783333801</v>
      </c>
      <c r="K39" s="81">
        <v>292.60720944000002</v>
      </c>
      <c r="L39" s="146">
        <f>L42</f>
        <v>304.31146031999998</v>
      </c>
    </row>
    <row r="40" spans="1:12" s="8" customFormat="1" x14ac:dyDescent="0.2">
      <c r="A40" s="9"/>
      <c r="B40" s="42" t="s">
        <v>54</v>
      </c>
      <c r="C40" s="27"/>
      <c r="D40" s="13"/>
      <c r="E40" s="12"/>
      <c r="F40" s="71"/>
      <c r="G40" s="77"/>
      <c r="H40" s="77"/>
      <c r="I40" s="77"/>
      <c r="J40" s="77"/>
      <c r="K40" s="77"/>
      <c r="L40" s="143"/>
    </row>
    <row r="41" spans="1:12" s="8" customFormat="1" ht="12" customHeight="1" x14ac:dyDescent="0.2">
      <c r="A41" s="14" t="s">
        <v>55</v>
      </c>
      <c r="B41" s="43" t="s">
        <v>56</v>
      </c>
      <c r="C41" s="28" t="s">
        <v>53</v>
      </c>
      <c r="D41" s="29"/>
      <c r="E41" s="30"/>
      <c r="F41" s="112"/>
      <c r="G41" s="88"/>
      <c r="H41" s="88"/>
      <c r="I41" s="88"/>
      <c r="J41" s="77"/>
      <c r="K41" s="88"/>
      <c r="L41" s="143"/>
    </row>
    <row r="42" spans="1:12" s="8" customFormat="1" ht="24" x14ac:dyDescent="0.2">
      <c r="A42" s="14" t="s">
        <v>57</v>
      </c>
      <c r="B42" s="43" t="s">
        <v>58</v>
      </c>
      <c r="C42" s="28" t="s">
        <v>53</v>
      </c>
      <c r="D42" s="29">
        <v>634</v>
      </c>
      <c r="E42" s="26">
        <v>40.953000000000003</v>
      </c>
      <c r="F42" s="84">
        <v>319.39999999999998</v>
      </c>
      <c r="G42" s="86">
        <v>281.35308599999996</v>
      </c>
      <c r="H42" s="86"/>
      <c r="I42" s="86"/>
      <c r="J42" s="77"/>
      <c r="K42" s="86">
        <v>292.60720944000002</v>
      </c>
      <c r="L42" s="146">
        <f>L44+L47</f>
        <v>304.31146031999998</v>
      </c>
    </row>
    <row r="43" spans="1:12" s="8" customFormat="1" x14ac:dyDescent="0.2">
      <c r="A43" s="14"/>
      <c r="B43" s="43" t="s">
        <v>59</v>
      </c>
      <c r="C43" s="28" t="s">
        <v>53</v>
      </c>
      <c r="D43" s="13">
        <v>634</v>
      </c>
      <c r="E43" s="21">
        <v>40.953000000000003</v>
      </c>
      <c r="F43" s="113">
        <v>0</v>
      </c>
      <c r="G43" s="89"/>
      <c r="H43" s="89"/>
      <c r="I43" s="77"/>
      <c r="J43" s="77"/>
      <c r="K43" s="89">
        <v>0</v>
      </c>
      <c r="L43" s="143"/>
    </row>
    <row r="44" spans="1:12" s="8" customFormat="1" ht="12.75" customHeight="1" x14ac:dyDescent="0.2">
      <c r="A44" s="14"/>
      <c r="B44" s="43" t="s">
        <v>60</v>
      </c>
      <c r="C44" s="28" t="s">
        <v>53</v>
      </c>
      <c r="D44" s="13"/>
      <c r="E44" s="12"/>
      <c r="F44" s="84">
        <v>245.298</v>
      </c>
      <c r="G44" s="77">
        <v>216.09299999999999</v>
      </c>
      <c r="H44" s="77"/>
      <c r="I44" s="77"/>
      <c r="J44" s="77"/>
      <c r="K44" s="89">
        <v>224.73672000000002</v>
      </c>
      <c r="L44" s="146">
        <f>L45*L46*12/1000</f>
        <v>233.72615999999999</v>
      </c>
    </row>
    <row r="45" spans="1:12" s="8" customFormat="1" x14ac:dyDescent="0.2">
      <c r="A45" s="14"/>
      <c r="B45" s="43" t="s">
        <v>42</v>
      </c>
      <c r="C45" s="28" t="s">
        <v>43</v>
      </c>
      <c r="D45" s="13"/>
      <c r="E45" s="12"/>
      <c r="F45" s="79">
        <v>0.5</v>
      </c>
      <c r="G45" s="77">
        <v>0.5</v>
      </c>
      <c r="H45" s="77"/>
      <c r="I45" s="77"/>
      <c r="J45" s="77"/>
      <c r="K45" s="77">
        <v>0.5</v>
      </c>
      <c r="L45" s="143">
        <v>0.5</v>
      </c>
    </row>
    <row r="46" spans="1:12" s="8" customFormat="1" x14ac:dyDescent="0.2">
      <c r="A46" s="14"/>
      <c r="B46" s="43" t="s">
        <v>44</v>
      </c>
      <c r="C46" s="28" t="s">
        <v>34</v>
      </c>
      <c r="D46" s="13"/>
      <c r="E46" s="21"/>
      <c r="F46" s="79">
        <v>40883</v>
      </c>
      <c r="G46" s="89">
        <v>36015.5</v>
      </c>
      <c r="H46" s="89"/>
      <c r="I46" s="89"/>
      <c r="J46" s="77"/>
      <c r="K46" s="89">
        <v>37456.120000000003</v>
      </c>
      <c r="L46" s="143">
        <v>38954.36</v>
      </c>
    </row>
    <row r="47" spans="1:12" s="8" customFormat="1" x14ac:dyDescent="0.2">
      <c r="A47" s="14"/>
      <c r="B47" s="43" t="s">
        <v>61</v>
      </c>
      <c r="C47" s="28" t="s">
        <v>53</v>
      </c>
      <c r="D47" s="13"/>
      <c r="E47" s="21"/>
      <c r="F47" s="84">
        <v>74.079995999999994</v>
      </c>
      <c r="G47" s="89">
        <v>65.260086000000001</v>
      </c>
      <c r="H47" s="89"/>
      <c r="I47" s="89"/>
      <c r="J47" s="77"/>
      <c r="K47" s="89">
        <v>67.87048944</v>
      </c>
      <c r="L47" s="146">
        <f>L44*30.2/100</f>
        <v>70.585300320000002</v>
      </c>
    </row>
    <row r="48" spans="1:12" s="8" customFormat="1" ht="24" x14ac:dyDescent="0.2">
      <c r="A48" s="14" t="s">
        <v>62</v>
      </c>
      <c r="B48" s="43" t="s">
        <v>63</v>
      </c>
      <c r="C48" s="28" t="s">
        <v>53</v>
      </c>
      <c r="D48" s="29"/>
      <c r="E48" s="30"/>
      <c r="F48" s="112"/>
      <c r="G48" s="88"/>
      <c r="H48" s="88">
        <v>191.5</v>
      </c>
      <c r="I48" s="88"/>
      <c r="J48" s="77"/>
      <c r="K48" s="88"/>
      <c r="L48" s="143"/>
    </row>
    <row r="49" spans="1:17" s="8" customFormat="1" x14ac:dyDescent="0.2">
      <c r="A49" s="45" t="s">
        <v>64</v>
      </c>
      <c r="B49" s="50" t="s">
        <v>65</v>
      </c>
      <c r="C49" s="51" t="s">
        <v>53</v>
      </c>
      <c r="D49" s="46">
        <v>730.92</v>
      </c>
      <c r="E49" s="48">
        <v>595.25</v>
      </c>
      <c r="F49" s="107">
        <v>1635.1</v>
      </c>
      <c r="G49" s="114">
        <v>88.263633478879171</v>
      </c>
      <c r="H49" s="114">
        <v>419</v>
      </c>
      <c r="I49" s="90">
        <v>4.0237589782058993</v>
      </c>
      <c r="J49" s="90">
        <v>21.19538511467168</v>
      </c>
      <c r="K49" s="81">
        <v>88.263633478879171</v>
      </c>
      <c r="L49" s="143">
        <v>91.8</v>
      </c>
    </row>
    <row r="50" spans="1:17" s="8" customFormat="1" ht="12" customHeight="1" x14ac:dyDescent="0.2">
      <c r="A50" s="9"/>
      <c r="B50" s="43" t="s">
        <v>66</v>
      </c>
      <c r="C50" s="28" t="s">
        <v>53</v>
      </c>
      <c r="D50" s="29"/>
      <c r="E50" s="30"/>
      <c r="F50" s="112"/>
      <c r="G50" s="88"/>
      <c r="H50" s="88"/>
      <c r="I50" s="88"/>
      <c r="J50" s="77"/>
      <c r="K50" s="88"/>
      <c r="L50" s="143"/>
    </row>
    <row r="51" spans="1:17" s="8" customFormat="1" x14ac:dyDescent="0.2">
      <c r="A51" s="9"/>
      <c r="B51" s="43" t="s">
        <v>42</v>
      </c>
      <c r="C51" s="28" t="s">
        <v>43</v>
      </c>
      <c r="D51" s="13"/>
      <c r="E51" s="12"/>
      <c r="F51" s="71"/>
      <c r="G51" s="77"/>
      <c r="H51" s="77"/>
      <c r="I51" s="77"/>
      <c r="J51" s="77"/>
      <c r="K51" s="77"/>
      <c r="L51" s="143"/>
    </row>
    <row r="52" spans="1:17" s="8" customFormat="1" x14ac:dyDescent="0.2">
      <c r="A52" s="9"/>
      <c r="B52" s="43" t="s">
        <v>44</v>
      </c>
      <c r="C52" s="28" t="s">
        <v>34</v>
      </c>
      <c r="D52" s="13"/>
      <c r="E52" s="12"/>
      <c r="F52" s="71"/>
      <c r="G52" s="77"/>
      <c r="H52" s="77"/>
      <c r="I52" s="77"/>
      <c r="J52" s="77"/>
      <c r="K52" s="77"/>
      <c r="L52" s="143"/>
      <c r="N52" s="64"/>
      <c r="O52" s="64"/>
      <c r="P52" s="64"/>
      <c r="Q52" s="64"/>
    </row>
    <row r="53" spans="1:17" x14ac:dyDescent="0.2">
      <c r="A53" s="14"/>
      <c r="B53" s="43" t="s">
        <v>61</v>
      </c>
      <c r="C53" s="28" t="s">
        <v>53</v>
      </c>
      <c r="D53" s="16"/>
      <c r="E53" s="17"/>
      <c r="F53" s="79"/>
      <c r="G53" s="80"/>
      <c r="H53" s="80"/>
      <c r="I53" s="80"/>
      <c r="J53" s="80"/>
      <c r="K53" s="80"/>
      <c r="L53" s="144"/>
      <c r="N53" s="40"/>
      <c r="O53" s="40"/>
      <c r="P53" s="40"/>
      <c r="Q53" s="40"/>
    </row>
    <row r="54" spans="1:17" s="8" customFormat="1" ht="24" x14ac:dyDescent="0.2">
      <c r="A54" s="45" t="s">
        <v>67</v>
      </c>
      <c r="B54" s="50" t="s">
        <v>68</v>
      </c>
      <c r="C54" s="51" t="s">
        <v>53</v>
      </c>
      <c r="D54" s="47">
        <v>118.02</v>
      </c>
      <c r="E54" s="48">
        <v>184.5</v>
      </c>
      <c r="F54" s="90">
        <v>271.00406677891203</v>
      </c>
      <c r="G54" s="90">
        <v>0</v>
      </c>
      <c r="H54" s="90">
        <v>107.2</v>
      </c>
      <c r="I54" s="90">
        <v>0</v>
      </c>
      <c r="J54" s="90">
        <v>0</v>
      </c>
      <c r="K54" s="90">
        <v>0</v>
      </c>
      <c r="L54" s="143"/>
      <c r="N54" s="64"/>
      <c r="O54" s="67"/>
      <c r="P54" s="64"/>
      <c r="Q54" s="64"/>
    </row>
    <row r="55" spans="1:17" x14ac:dyDescent="0.2">
      <c r="A55" s="14"/>
      <c r="B55" s="43" t="s">
        <v>69</v>
      </c>
      <c r="C55" s="28" t="s">
        <v>53</v>
      </c>
      <c r="D55" s="25">
        <v>62.499840000000013</v>
      </c>
      <c r="E55" s="25">
        <v>106.1247348</v>
      </c>
      <c r="F55" s="84">
        <v>145.05406677891202</v>
      </c>
      <c r="G55" s="84">
        <v>0</v>
      </c>
      <c r="H55" s="84">
        <v>47.2</v>
      </c>
      <c r="I55" s="86"/>
      <c r="J55" s="80"/>
      <c r="K55" s="84">
        <v>0</v>
      </c>
      <c r="L55" s="144"/>
      <c r="N55" s="40"/>
      <c r="O55" s="65"/>
      <c r="P55" s="40"/>
      <c r="Q55" s="40"/>
    </row>
    <row r="56" spans="1:17" x14ac:dyDescent="0.2">
      <c r="A56" s="14"/>
      <c r="B56" s="43" t="s">
        <v>42</v>
      </c>
      <c r="C56" s="28" t="s">
        <v>43</v>
      </c>
      <c r="D56" s="23">
        <v>0.13</v>
      </c>
      <c r="E56" s="24">
        <v>0.21</v>
      </c>
      <c r="F56" s="115">
        <v>0.27388896657810091</v>
      </c>
      <c r="G56" s="91">
        <v>0</v>
      </c>
      <c r="H56" s="91">
        <f>H55/H57/7.5*1000</f>
        <v>0.15064560979356045</v>
      </c>
      <c r="I56" s="80"/>
      <c r="J56" s="80"/>
      <c r="K56" s="91">
        <v>0</v>
      </c>
      <c r="L56" s="148"/>
      <c r="N56" s="40"/>
      <c r="O56" s="68"/>
      <c r="P56" s="40"/>
      <c r="Q56" s="40"/>
    </row>
    <row r="57" spans="1:17" s="8" customFormat="1" x14ac:dyDescent="0.2">
      <c r="A57" s="9"/>
      <c r="B57" s="43" t="s">
        <v>44</v>
      </c>
      <c r="C57" s="28" t="s">
        <v>34</v>
      </c>
      <c r="D57" s="13">
        <v>40064</v>
      </c>
      <c r="E57" s="24">
        <v>42112.99</v>
      </c>
      <c r="F57" s="95">
        <v>44456.6</v>
      </c>
      <c r="G57" s="85">
        <v>0</v>
      </c>
      <c r="H57" s="85">
        <v>41775.75</v>
      </c>
      <c r="I57" s="80"/>
      <c r="J57" s="77"/>
      <c r="K57" s="85">
        <v>0</v>
      </c>
      <c r="L57" s="143"/>
      <c r="N57" s="64"/>
      <c r="O57" s="68"/>
      <c r="P57" s="64"/>
      <c r="Q57" s="64"/>
    </row>
    <row r="58" spans="1:17" s="8" customFormat="1" x14ac:dyDescent="0.2">
      <c r="A58" s="9"/>
      <c r="B58" s="43" t="s">
        <v>61</v>
      </c>
      <c r="C58" s="28" t="s">
        <v>53</v>
      </c>
      <c r="D58" s="25">
        <v>18.874951680000002</v>
      </c>
      <c r="E58" s="25">
        <v>32.049669909599999</v>
      </c>
      <c r="F58" s="84">
        <v>44.1</v>
      </c>
      <c r="G58" s="84">
        <v>0</v>
      </c>
      <c r="H58" s="84">
        <v>15.6</v>
      </c>
      <c r="I58" s="86"/>
      <c r="J58" s="77"/>
      <c r="K58" s="84">
        <v>0</v>
      </c>
      <c r="L58" s="143"/>
      <c r="M58" s="70"/>
      <c r="N58" s="64"/>
      <c r="O58" s="65"/>
      <c r="P58" s="64"/>
      <c r="Q58" s="64"/>
    </row>
    <row r="59" spans="1:17" s="8" customFormat="1" x14ac:dyDescent="0.2">
      <c r="A59" s="9"/>
      <c r="B59" s="43" t="s">
        <v>110</v>
      </c>
      <c r="C59" s="28" t="s">
        <v>53</v>
      </c>
      <c r="D59" s="13"/>
      <c r="E59" s="12"/>
      <c r="F59" s="71">
        <v>81.849999999999994</v>
      </c>
      <c r="G59" s="89">
        <v>0</v>
      </c>
      <c r="H59" s="89"/>
      <c r="I59" s="77"/>
      <c r="J59" s="77"/>
      <c r="K59" s="89">
        <v>0</v>
      </c>
      <c r="L59" s="143"/>
      <c r="N59" s="64"/>
      <c r="O59" s="69"/>
      <c r="P59" s="64"/>
      <c r="Q59" s="64"/>
    </row>
    <row r="60" spans="1:17" x14ac:dyDescent="0.2">
      <c r="A60" s="52" t="s">
        <v>70</v>
      </c>
      <c r="B60" s="53" t="s">
        <v>71</v>
      </c>
      <c r="C60" s="51" t="s">
        <v>53</v>
      </c>
      <c r="D60" s="54">
        <v>14</v>
      </c>
      <c r="E60" s="55"/>
      <c r="F60" s="116"/>
      <c r="G60" s="92"/>
      <c r="H60" s="92"/>
      <c r="I60" s="109"/>
      <c r="J60" s="117"/>
      <c r="K60" s="92"/>
      <c r="L60" s="144"/>
      <c r="N60" s="40"/>
      <c r="O60" s="40"/>
      <c r="P60" s="40"/>
      <c r="Q60" s="40"/>
    </row>
    <row r="61" spans="1:17" s="8" customFormat="1" ht="13.5" customHeight="1" x14ac:dyDescent="0.2">
      <c r="A61" s="9"/>
      <c r="B61" s="14" t="s">
        <v>72</v>
      </c>
      <c r="C61" s="28" t="s">
        <v>53</v>
      </c>
      <c r="D61" s="13"/>
      <c r="E61" s="12"/>
      <c r="F61" s="71"/>
      <c r="G61" s="77"/>
      <c r="H61" s="77"/>
      <c r="I61" s="89"/>
      <c r="J61" s="77"/>
      <c r="K61" s="77"/>
      <c r="L61" s="143"/>
      <c r="N61" s="64"/>
      <c r="O61" s="64"/>
      <c r="P61" s="64"/>
      <c r="Q61" s="64"/>
    </row>
    <row r="62" spans="1:17" x14ac:dyDescent="0.2">
      <c r="A62" s="45" t="s">
        <v>73</v>
      </c>
      <c r="B62" s="53" t="s">
        <v>74</v>
      </c>
      <c r="C62" s="51" t="s">
        <v>53</v>
      </c>
      <c r="D62" s="47">
        <v>3815.8835099999997</v>
      </c>
      <c r="E62" s="48">
        <v>2795.9952384799999</v>
      </c>
      <c r="F62" s="107">
        <v>4594.121225178912</v>
      </c>
      <c r="G62" s="81">
        <v>2193.5616411655419</v>
      </c>
      <c r="H62" s="81">
        <f>H60++H54+H49+H39+H38+H37+H36+H33+H23+H20</f>
        <v>1758.7043735530001</v>
      </c>
      <c r="I62" s="118">
        <v>100</v>
      </c>
      <c r="J62" s="109">
        <v>100.03947258629546</v>
      </c>
      <c r="K62" s="81">
        <v>2243.4777544136673</v>
      </c>
      <c r="L62" s="149">
        <f>L54+L49++L39+L36+L33+L23+L20</f>
        <v>2258.61081526</v>
      </c>
      <c r="M62" s="31"/>
    </row>
    <row r="63" spans="1:17" s="8" customFormat="1" x14ac:dyDescent="0.2">
      <c r="A63" s="45" t="s">
        <v>75</v>
      </c>
      <c r="B63" s="53" t="s">
        <v>76</v>
      </c>
      <c r="C63" s="51" t="s">
        <v>53</v>
      </c>
      <c r="D63" s="56">
        <v>0</v>
      </c>
      <c r="E63" s="57">
        <v>27.96</v>
      </c>
      <c r="F63" s="119">
        <v>4.5999999999999996</v>
      </c>
      <c r="G63" s="93">
        <v>21.93561641165542</v>
      </c>
      <c r="H63" s="93">
        <v>-678.6</v>
      </c>
      <c r="I63" s="120"/>
      <c r="J63" s="87"/>
      <c r="K63" s="93">
        <v>22.434777544136672</v>
      </c>
      <c r="L63" s="143">
        <v>22.59</v>
      </c>
    </row>
    <row r="64" spans="1:17" x14ac:dyDescent="0.2">
      <c r="A64" s="9"/>
      <c r="B64" s="42" t="s">
        <v>54</v>
      </c>
      <c r="C64" s="28" t="s">
        <v>53</v>
      </c>
      <c r="D64" s="16"/>
      <c r="E64" s="17"/>
      <c r="F64" s="79"/>
      <c r="G64" s="80"/>
      <c r="H64" s="80"/>
      <c r="I64" s="80"/>
      <c r="J64" s="80"/>
      <c r="K64" s="80"/>
      <c r="L64" s="144"/>
      <c r="M64" s="31"/>
    </row>
    <row r="65" spans="1:16" ht="24" x14ac:dyDescent="0.2">
      <c r="A65" s="14" t="s">
        <v>77</v>
      </c>
      <c r="B65" s="44" t="s">
        <v>78</v>
      </c>
      <c r="C65" s="28" t="s">
        <v>53</v>
      </c>
      <c r="D65" s="16"/>
      <c r="E65" s="17"/>
      <c r="F65" s="79"/>
      <c r="G65" s="80"/>
      <c r="H65" s="80"/>
      <c r="I65" s="80"/>
      <c r="J65" s="80"/>
      <c r="K65" s="80"/>
      <c r="L65" s="144"/>
    </row>
    <row r="66" spans="1:16" ht="24" x14ac:dyDescent="0.2">
      <c r="A66" s="14"/>
      <c r="B66" s="44" t="s">
        <v>79</v>
      </c>
      <c r="C66" s="28" t="s">
        <v>53</v>
      </c>
      <c r="D66" s="16">
        <v>0</v>
      </c>
      <c r="E66" s="17"/>
      <c r="F66" s="79"/>
      <c r="G66" s="80"/>
      <c r="H66" s="80"/>
      <c r="I66" s="80"/>
      <c r="J66" s="80"/>
      <c r="K66" s="80"/>
      <c r="L66" s="144"/>
    </row>
    <row r="67" spans="1:16" ht="24" x14ac:dyDescent="0.2">
      <c r="A67" s="14" t="s">
        <v>80</v>
      </c>
      <c r="B67" s="44" t="s">
        <v>81</v>
      </c>
      <c r="C67" s="28" t="s">
        <v>53</v>
      </c>
      <c r="D67" s="16"/>
      <c r="E67" s="17"/>
      <c r="F67" s="79"/>
      <c r="G67" s="80"/>
      <c r="H67" s="80"/>
      <c r="I67" s="80"/>
      <c r="J67" s="80"/>
      <c r="K67" s="80"/>
      <c r="L67" s="144"/>
    </row>
    <row r="68" spans="1:16" x14ac:dyDescent="0.2">
      <c r="A68" s="14" t="s">
        <v>82</v>
      </c>
      <c r="B68" s="44" t="s">
        <v>83</v>
      </c>
      <c r="C68" s="28" t="s">
        <v>53</v>
      </c>
      <c r="D68" s="16"/>
      <c r="E68" s="17"/>
      <c r="F68" s="79"/>
      <c r="G68" s="80"/>
      <c r="H68" s="80"/>
      <c r="I68" s="80"/>
      <c r="J68" s="80"/>
      <c r="K68" s="80"/>
      <c r="L68" s="144"/>
    </row>
    <row r="69" spans="1:16" x14ac:dyDescent="0.2">
      <c r="A69" s="14" t="s">
        <v>84</v>
      </c>
      <c r="B69" s="44" t="s">
        <v>85</v>
      </c>
      <c r="C69" s="28" t="s">
        <v>53</v>
      </c>
      <c r="D69" s="16"/>
      <c r="E69" s="17"/>
      <c r="F69" s="79"/>
      <c r="G69" s="80"/>
      <c r="H69" s="80"/>
      <c r="I69" s="80"/>
      <c r="J69" s="80"/>
      <c r="K69" s="80"/>
      <c r="L69" s="144"/>
    </row>
    <row r="70" spans="1:16" ht="24" x14ac:dyDescent="0.2">
      <c r="A70" s="14" t="s">
        <v>86</v>
      </c>
      <c r="B70" s="44" t="s">
        <v>87</v>
      </c>
      <c r="C70" s="28" t="s">
        <v>53</v>
      </c>
      <c r="D70" s="16">
        <v>0</v>
      </c>
      <c r="E70" s="24">
        <v>27.959952384800001</v>
      </c>
      <c r="F70" s="79">
        <v>4.5999999999999996</v>
      </c>
      <c r="G70" s="85">
        <v>21.93561641165542</v>
      </c>
      <c r="H70" s="85"/>
      <c r="I70" s="80"/>
      <c r="J70" s="80"/>
      <c r="K70" s="85">
        <v>22.434777544136672</v>
      </c>
      <c r="L70" s="144">
        <v>22.59</v>
      </c>
    </row>
    <row r="71" spans="1:16" x14ac:dyDescent="0.2">
      <c r="A71" s="14"/>
      <c r="B71" s="44" t="s">
        <v>88</v>
      </c>
      <c r="C71" s="28" t="s">
        <v>53</v>
      </c>
      <c r="D71" s="16"/>
      <c r="E71" s="24">
        <v>27.959952384800001</v>
      </c>
      <c r="F71" s="79">
        <v>4.5999999999999996</v>
      </c>
      <c r="G71" s="85">
        <v>21.93561641165542</v>
      </c>
      <c r="H71" s="85"/>
      <c r="I71" s="80"/>
      <c r="J71" s="80"/>
      <c r="K71" s="85">
        <v>22.434777544136672</v>
      </c>
      <c r="L71" s="144">
        <v>22.59</v>
      </c>
    </row>
    <row r="72" spans="1:16" x14ac:dyDescent="0.2">
      <c r="A72" s="14"/>
      <c r="B72" s="44" t="s">
        <v>89</v>
      </c>
      <c r="C72" s="28" t="s">
        <v>53</v>
      </c>
      <c r="D72" s="16"/>
      <c r="E72" s="17"/>
      <c r="F72" s="79"/>
      <c r="G72" s="80"/>
      <c r="H72" s="80"/>
      <c r="I72" s="80"/>
      <c r="J72" s="80"/>
      <c r="K72" s="80"/>
      <c r="L72" s="144"/>
    </row>
    <row r="73" spans="1:16" x14ac:dyDescent="0.2">
      <c r="A73" s="9" t="s">
        <v>90</v>
      </c>
      <c r="B73" s="33" t="s">
        <v>91</v>
      </c>
      <c r="C73" s="14" t="s">
        <v>92</v>
      </c>
      <c r="D73" s="34">
        <v>0</v>
      </c>
      <c r="E73" s="35">
        <v>1.0000017029785797E-2</v>
      </c>
      <c r="F73" s="94">
        <v>1.0012796298863138E-3</v>
      </c>
      <c r="G73" s="94">
        <v>0.01</v>
      </c>
      <c r="H73" s="94"/>
      <c r="I73" s="80"/>
      <c r="J73" s="80"/>
      <c r="K73" s="94">
        <v>0.01</v>
      </c>
      <c r="L73" s="150">
        <v>0.01</v>
      </c>
    </row>
    <row r="74" spans="1:16" x14ac:dyDescent="0.2">
      <c r="A74" s="9"/>
      <c r="B74" s="33" t="s">
        <v>93</v>
      </c>
      <c r="C74" s="14"/>
      <c r="D74" s="23"/>
      <c r="E74" s="23"/>
      <c r="F74" s="95"/>
      <c r="G74" s="95"/>
      <c r="H74" s="95"/>
      <c r="I74" s="85"/>
      <c r="J74" s="85"/>
      <c r="K74" s="95"/>
      <c r="L74" s="144"/>
    </row>
    <row r="75" spans="1:16" x14ac:dyDescent="0.2">
      <c r="A75" s="4" t="s">
        <v>94</v>
      </c>
      <c r="B75" s="36" t="s">
        <v>95</v>
      </c>
      <c r="C75" s="4" t="s">
        <v>24</v>
      </c>
      <c r="D75" s="37">
        <v>3815.8835099999997</v>
      </c>
      <c r="E75" s="38">
        <v>2823.9552384799999</v>
      </c>
      <c r="F75" s="121">
        <v>4598.7212251789124</v>
      </c>
      <c r="G75" s="96">
        <v>2215.4972575771972</v>
      </c>
      <c r="H75" s="96">
        <v>934.9</v>
      </c>
      <c r="I75" s="96"/>
      <c r="J75" s="122">
        <v>100.03947258629546</v>
      </c>
      <c r="K75" s="96">
        <v>2265.9125319578038</v>
      </c>
      <c r="L75" s="149">
        <f>L70+L62</f>
        <v>2281.2008152600001</v>
      </c>
      <c r="M75" s="31"/>
    </row>
    <row r="76" spans="1:16" s="8" customFormat="1" x14ac:dyDescent="0.2">
      <c r="A76" s="9" t="s">
        <v>96</v>
      </c>
      <c r="B76" s="32" t="s">
        <v>97</v>
      </c>
      <c r="C76" s="9" t="s">
        <v>34</v>
      </c>
      <c r="D76" s="20">
        <v>1285.6750370619945</v>
      </c>
      <c r="E76" s="21">
        <v>527.54627141132062</v>
      </c>
      <c r="F76" s="113">
        <v>959.10672759476222</v>
      </c>
      <c r="G76" s="89">
        <v>420.50151291297391</v>
      </c>
      <c r="H76" s="89">
        <f>H62/H7</f>
        <v>789.01048611619547</v>
      </c>
      <c r="I76" s="89"/>
      <c r="J76" s="91">
        <v>103.13347689308812</v>
      </c>
      <c r="K76" s="89">
        <v>430.05311645297019</v>
      </c>
      <c r="L76" s="146">
        <f>L62/L7</f>
        <v>455.7326100201775</v>
      </c>
    </row>
    <row r="77" spans="1:16" s="8" customFormat="1" x14ac:dyDescent="0.2">
      <c r="A77" s="4" t="s">
        <v>98</v>
      </c>
      <c r="B77" s="36" t="s">
        <v>99</v>
      </c>
      <c r="C77" s="4" t="s">
        <v>34</v>
      </c>
      <c r="D77" s="62">
        <v>516.41999999999996</v>
      </c>
      <c r="E77" s="63">
        <v>532.8217431094339</v>
      </c>
      <c r="F77" s="123">
        <v>960.06706162398984</v>
      </c>
      <c r="G77" s="97">
        <v>424.70652804210363</v>
      </c>
      <c r="H77" s="97">
        <v>424.71</v>
      </c>
      <c r="I77" s="97"/>
      <c r="J77" s="124">
        <v>103.13347689308812</v>
      </c>
      <c r="K77" s="135">
        <v>0</v>
      </c>
      <c r="L77" s="146">
        <f>L75/L7</f>
        <v>460.29072140032281</v>
      </c>
    </row>
    <row r="78" spans="1:16" s="8" customFormat="1" x14ac:dyDescent="0.2">
      <c r="A78" s="9"/>
      <c r="B78" s="32" t="s">
        <v>100</v>
      </c>
      <c r="C78" s="9"/>
      <c r="D78" s="25"/>
      <c r="E78" s="26">
        <v>1380.8620000000001</v>
      </c>
      <c r="F78" s="86">
        <v>2299.3606125894562</v>
      </c>
      <c r="G78" s="86">
        <v>1107.7486287885986</v>
      </c>
      <c r="H78" s="86">
        <v>240.471</v>
      </c>
      <c r="I78" s="86"/>
      <c r="J78" s="77"/>
      <c r="K78" s="86">
        <v>1107.7929811036754</v>
      </c>
      <c r="L78" s="143">
        <v>1171.1821</v>
      </c>
      <c r="O78" s="8">
        <v>1754</v>
      </c>
      <c r="P78" s="8">
        <f>P80*O78/O80</f>
        <v>1171.1821080669711</v>
      </c>
    </row>
    <row r="79" spans="1:16" s="8" customFormat="1" x14ac:dyDescent="0.2">
      <c r="A79" s="9"/>
      <c r="B79" s="32" t="s">
        <v>101</v>
      </c>
      <c r="C79" s="9"/>
      <c r="D79" s="25"/>
      <c r="E79" s="26">
        <v>1443.0932384799999</v>
      </c>
      <c r="F79" s="86">
        <v>2299.3606125894562</v>
      </c>
      <c r="G79" s="86">
        <v>1107.7486287885986</v>
      </c>
      <c r="H79" s="86">
        <v>828.87199999999996</v>
      </c>
      <c r="I79" s="86"/>
      <c r="J79" s="77"/>
      <c r="K79" s="86">
        <v>1158.1195508541284</v>
      </c>
      <c r="L79" s="143">
        <v>1110.0189</v>
      </c>
      <c r="O79" s="8">
        <v>1662.4</v>
      </c>
      <c r="P79" s="8">
        <f>P80-P78</f>
        <v>1110.018891933029</v>
      </c>
    </row>
    <row r="80" spans="1:16" s="8" customFormat="1" x14ac:dyDescent="0.2">
      <c r="A80" s="58"/>
      <c r="B80" s="59" t="s">
        <v>102</v>
      </c>
      <c r="C80" s="58"/>
      <c r="D80" s="60"/>
      <c r="E80" s="61">
        <v>521.08000000000004</v>
      </c>
      <c r="F80" s="125">
        <v>960.06706162398984</v>
      </c>
      <c r="G80" s="98">
        <v>424.70652804210363</v>
      </c>
      <c r="H80" s="98">
        <v>424.71</v>
      </c>
      <c r="I80" s="126"/>
      <c r="J80" s="127"/>
      <c r="K80" s="98">
        <v>424.70652804210363</v>
      </c>
      <c r="L80" s="143">
        <v>460.29</v>
      </c>
      <c r="O80" s="8">
        <f>O78+O79</f>
        <v>3416.4</v>
      </c>
      <c r="P80" s="8">
        <v>2281.201</v>
      </c>
    </row>
    <row r="81" spans="1:12" s="8" customFormat="1" x14ac:dyDescent="0.2">
      <c r="A81" s="58"/>
      <c r="B81" s="59" t="s">
        <v>103</v>
      </c>
      <c r="C81" s="58"/>
      <c r="D81" s="60"/>
      <c r="E81" s="61">
        <v>544.56348621886787</v>
      </c>
      <c r="F81" s="98">
        <v>960.06706162398984</v>
      </c>
      <c r="G81" s="98">
        <v>424.70652804210363</v>
      </c>
      <c r="H81" s="98" t="s">
        <v>115</v>
      </c>
      <c r="I81" s="126"/>
      <c r="J81" s="127"/>
      <c r="K81" s="98">
        <v>444.00076719289609</v>
      </c>
      <c r="L81" s="143">
        <v>460.29</v>
      </c>
    </row>
    <row r="82" spans="1:12" x14ac:dyDescent="0.2">
      <c r="A82" s="9" t="s">
        <v>104</v>
      </c>
      <c r="B82" s="33" t="s">
        <v>105</v>
      </c>
      <c r="C82" s="14" t="s">
        <v>92</v>
      </c>
      <c r="D82" s="16"/>
      <c r="E82" s="39">
        <v>1.0450669498327854</v>
      </c>
      <c r="F82" s="99">
        <v>1</v>
      </c>
      <c r="G82" s="99">
        <v>1.0618981195056041</v>
      </c>
      <c r="H82" s="99"/>
      <c r="I82" s="99"/>
      <c r="J82" s="80"/>
      <c r="K82" s="99">
        <v>1.0454295799024773</v>
      </c>
      <c r="L82" s="144"/>
    </row>
    <row r="83" spans="1:12" hidden="1" x14ac:dyDescent="0.2">
      <c r="A83" s="8"/>
      <c r="B83" s="3"/>
      <c r="C83" s="40"/>
      <c r="D83" s="41"/>
      <c r="E83" s="41"/>
      <c r="F83" s="128">
        <v>240.04655921764345</v>
      </c>
      <c r="G83" s="100"/>
      <c r="H83" s="100"/>
      <c r="I83" s="129"/>
      <c r="J83" s="130"/>
      <c r="K83" s="100"/>
    </row>
    <row r="84" spans="1:12" x14ac:dyDescent="0.2">
      <c r="A84" s="8"/>
      <c r="B84" s="3"/>
      <c r="C84" s="40"/>
      <c r="D84" s="40"/>
      <c r="E84" s="40"/>
      <c r="F84" s="131"/>
      <c r="G84" s="101"/>
      <c r="H84" s="101"/>
      <c r="K84" s="101"/>
    </row>
    <row r="85" spans="1:12" x14ac:dyDescent="0.2">
      <c r="A85" s="40"/>
      <c r="B85" s="1" t="s">
        <v>118</v>
      </c>
      <c r="H85" s="73" t="s">
        <v>119</v>
      </c>
    </row>
    <row r="87" spans="1:12" x14ac:dyDescent="0.2">
      <c r="A87" s="3"/>
      <c r="F87" s="132">
        <v>233.13758460994703</v>
      </c>
      <c r="G87" s="102"/>
      <c r="H87" s="102"/>
      <c r="I87" s="102"/>
      <c r="J87" s="133"/>
      <c r="K87" s="102"/>
    </row>
    <row r="88" spans="1:12" x14ac:dyDescent="0.2">
      <c r="E88" s="2">
        <v>2.65</v>
      </c>
      <c r="F88" s="102">
        <v>2.3950000000000005</v>
      </c>
      <c r="G88" s="102">
        <v>2.6082684292499998</v>
      </c>
      <c r="H88" s="102"/>
      <c r="I88" s="102"/>
      <c r="J88" s="133"/>
      <c r="K88" s="102">
        <v>2.6083728597500002</v>
      </c>
    </row>
    <row r="89" spans="1:12" x14ac:dyDescent="0.2">
      <c r="F89" s="102"/>
      <c r="G89" s="102"/>
      <c r="H89" s="102"/>
      <c r="I89" s="102"/>
      <c r="J89" s="133"/>
      <c r="K89" s="102"/>
    </row>
    <row r="90" spans="1:12" x14ac:dyDescent="0.2">
      <c r="F90" s="102"/>
      <c r="G90" s="102"/>
      <c r="H90" s="102"/>
      <c r="I90" s="102"/>
      <c r="J90" s="133"/>
      <c r="K90" s="102"/>
    </row>
    <row r="91" spans="1:12" x14ac:dyDescent="0.2">
      <c r="E91" s="31"/>
      <c r="F91" s="102"/>
      <c r="G91" s="102"/>
      <c r="H91" s="102"/>
      <c r="I91" s="102"/>
      <c r="J91" s="133"/>
      <c r="K91" s="102"/>
    </row>
    <row r="92" spans="1:12" x14ac:dyDescent="0.2">
      <c r="E92" s="31"/>
      <c r="G92" s="103"/>
      <c r="H92" s="103"/>
      <c r="K92" s="103"/>
    </row>
    <row r="93" spans="1:12" x14ac:dyDescent="0.2">
      <c r="G93" s="103"/>
      <c r="H93" s="103"/>
      <c r="K93" s="103"/>
    </row>
  </sheetData>
  <mergeCells count="13">
    <mergeCell ref="A5:A6"/>
    <mergeCell ref="B5:B6"/>
    <mergeCell ref="C5:C6"/>
    <mergeCell ref="D5:D6"/>
    <mergeCell ref="E1:I1"/>
    <mergeCell ref="A2:K2"/>
    <mergeCell ref="A3:K3"/>
    <mergeCell ref="K5:K6"/>
    <mergeCell ref="J5:J6"/>
    <mergeCell ref="E5:E6"/>
    <mergeCell ref="F5:F6"/>
    <mergeCell ref="G5:G6"/>
    <mergeCell ref="I5:I6"/>
  </mergeCells>
  <pageMargins left="0.78740157480314965" right="0.19685039370078741" top="0.19685039370078741" bottom="0.19685039370078741" header="0.51181102362204722" footer="0.51181102362204722"/>
  <pageSetup paperSize="9" scale="90" orientation="portrait" blackAndWhite="1" r:id="rId1"/>
  <headerFooter alignWithMargins="0"/>
  <rowBreaks count="1" manualBreakCount="1">
    <brk id="6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M22" sqref="M22"/>
    </sheetView>
  </sheetViews>
  <sheetFormatPr defaultRowHeight="12.75" x14ac:dyDescent="0.2"/>
  <sheetData>
    <row r="1" spans="1:9" ht="14.25" x14ac:dyDescent="0.2">
      <c r="A1" s="142"/>
      <c r="B1" s="142"/>
      <c r="C1" s="142"/>
      <c r="D1" s="142"/>
      <c r="E1" s="142"/>
      <c r="F1" s="142" t="s">
        <v>120</v>
      </c>
      <c r="G1" s="142"/>
      <c r="H1" s="142"/>
      <c r="I1" s="142"/>
    </row>
    <row r="2" spans="1:9" ht="14.25" x14ac:dyDescent="0.2">
      <c r="A2" s="142"/>
      <c r="B2" s="142"/>
      <c r="C2" s="142"/>
      <c r="D2" s="142"/>
      <c r="E2" s="142"/>
      <c r="F2" s="142" t="s">
        <v>121</v>
      </c>
      <c r="G2" s="142"/>
      <c r="H2" s="142"/>
      <c r="I2" s="142"/>
    </row>
    <row r="3" spans="1:9" ht="14.25" x14ac:dyDescent="0.2">
      <c r="A3" s="142"/>
      <c r="B3" s="142"/>
      <c r="C3" s="142"/>
      <c r="D3" s="142"/>
      <c r="E3" s="142"/>
      <c r="F3" s="142" t="s">
        <v>122</v>
      </c>
      <c r="G3" s="142"/>
      <c r="H3" s="142"/>
      <c r="I3" s="142"/>
    </row>
    <row r="4" spans="1:9" ht="14.25" x14ac:dyDescent="0.2">
      <c r="A4" s="142"/>
      <c r="B4" s="142"/>
      <c r="C4" s="142"/>
      <c r="D4" s="142"/>
      <c r="E4" s="142"/>
      <c r="F4" s="142" t="s">
        <v>123</v>
      </c>
      <c r="G4" s="142"/>
      <c r="H4" s="142"/>
      <c r="I4" s="142"/>
    </row>
    <row r="5" spans="1:9" ht="14.25" x14ac:dyDescent="0.2">
      <c r="A5" s="142"/>
      <c r="B5" s="142"/>
      <c r="C5" s="142"/>
      <c r="D5" s="142"/>
      <c r="E5" s="142"/>
      <c r="F5" s="142" t="s">
        <v>141</v>
      </c>
      <c r="G5" s="142"/>
      <c r="H5" s="142"/>
      <c r="I5" s="142"/>
    </row>
    <row r="6" spans="1:9" ht="14.25" x14ac:dyDescent="0.2">
      <c r="A6" s="142"/>
      <c r="B6" s="142"/>
      <c r="C6" s="142"/>
      <c r="D6" s="142"/>
      <c r="E6" s="142"/>
      <c r="F6" s="142"/>
      <c r="G6" s="142"/>
      <c r="H6" s="142"/>
      <c r="I6" s="142"/>
    </row>
    <row r="7" spans="1:9" ht="14.25" x14ac:dyDescent="0.2">
      <c r="A7" s="142"/>
      <c r="B7" s="142"/>
      <c r="C7" s="142"/>
      <c r="D7" s="142"/>
      <c r="E7" s="142"/>
      <c r="F7" s="142"/>
      <c r="G7" s="142"/>
      <c r="H7" s="142"/>
      <c r="I7" s="142"/>
    </row>
    <row r="8" spans="1:9" ht="14.25" x14ac:dyDescent="0.2">
      <c r="A8" s="142"/>
      <c r="B8" s="142" t="s">
        <v>142</v>
      </c>
      <c r="C8" s="142"/>
      <c r="D8" s="142"/>
      <c r="E8" s="142"/>
      <c r="F8" s="142"/>
      <c r="G8" s="142"/>
      <c r="H8" s="142"/>
      <c r="I8" s="142"/>
    </row>
    <row r="9" spans="1:9" ht="14.25" x14ac:dyDescent="0.2">
      <c r="A9" s="142"/>
      <c r="B9" s="142"/>
      <c r="C9" s="142"/>
      <c r="D9" s="142"/>
      <c r="E9" s="142"/>
      <c r="F9" s="142"/>
      <c r="G9" s="142"/>
      <c r="H9" s="142"/>
      <c r="I9" s="142"/>
    </row>
    <row r="10" spans="1:9" ht="14.25" x14ac:dyDescent="0.2">
      <c r="A10" s="142"/>
      <c r="B10" s="142" t="s">
        <v>124</v>
      </c>
      <c r="C10" s="142"/>
      <c r="D10" s="142"/>
      <c r="E10" s="142"/>
      <c r="F10" s="142"/>
      <c r="G10" s="142"/>
      <c r="H10" s="142"/>
      <c r="I10" s="142"/>
    </row>
    <row r="11" spans="1:9" ht="14.25" x14ac:dyDescent="0.2">
      <c r="A11" s="142"/>
      <c r="B11" s="142"/>
      <c r="C11" s="142"/>
      <c r="D11" s="142"/>
      <c r="E11" s="142"/>
      <c r="F11" s="142"/>
      <c r="G11" s="142"/>
      <c r="H11" s="142"/>
      <c r="I11" s="142"/>
    </row>
    <row r="12" spans="1:9" ht="14.25" x14ac:dyDescent="0.2">
      <c r="A12" s="142"/>
      <c r="B12" s="142" t="s">
        <v>125</v>
      </c>
      <c r="C12" s="142"/>
      <c r="D12" s="142"/>
      <c r="E12" s="142"/>
      <c r="F12" s="142"/>
      <c r="G12" s="142"/>
      <c r="H12" s="142"/>
      <c r="I12" s="142"/>
    </row>
    <row r="13" spans="1:9" ht="14.25" x14ac:dyDescent="0.2">
      <c r="A13" s="142"/>
      <c r="B13" s="142"/>
      <c r="C13" s="142"/>
      <c r="D13" s="142"/>
      <c r="E13" s="142"/>
      <c r="F13" s="142"/>
      <c r="G13" s="142"/>
      <c r="H13" s="142"/>
      <c r="I13" s="142"/>
    </row>
    <row r="14" spans="1:9" ht="14.25" x14ac:dyDescent="0.2">
      <c r="A14" s="142"/>
      <c r="B14" s="142" t="s">
        <v>126</v>
      </c>
      <c r="C14" s="142"/>
      <c r="D14" s="142"/>
      <c r="E14" s="142"/>
      <c r="F14" s="142"/>
      <c r="G14" s="142"/>
      <c r="H14" s="142"/>
      <c r="I14" s="142"/>
    </row>
    <row r="15" spans="1:9" ht="14.25" x14ac:dyDescent="0.2">
      <c r="A15" s="142"/>
      <c r="B15" s="142"/>
      <c r="C15" s="142"/>
      <c r="D15" s="142"/>
      <c r="E15" s="142"/>
      <c r="F15" s="142"/>
      <c r="G15" s="142"/>
      <c r="H15" s="142"/>
      <c r="I15" s="142"/>
    </row>
    <row r="16" spans="1:9" ht="14.25" x14ac:dyDescent="0.2">
      <c r="A16" s="142"/>
      <c r="B16" s="142" t="s">
        <v>127</v>
      </c>
      <c r="C16" s="142"/>
      <c r="D16" s="142"/>
      <c r="E16" s="142"/>
      <c r="F16" s="142"/>
      <c r="G16" s="142"/>
      <c r="H16" s="142"/>
      <c r="I16" s="142"/>
    </row>
    <row r="17" spans="1:9" ht="14.25" x14ac:dyDescent="0.2">
      <c r="A17" s="142"/>
      <c r="B17" s="142"/>
      <c r="C17" s="142"/>
      <c r="D17" s="142"/>
      <c r="E17" s="142"/>
      <c r="F17" s="142"/>
      <c r="G17" s="142"/>
      <c r="H17" s="142"/>
      <c r="I17" s="142"/>
    </row>
    <row r="18" spans="1:9" ht="14.25" x14ac:dyDescent="0.2">
      <c r="A18" s="142"/>
      <c r="B18" s="142" t="s">
        <v>128</v>
      </c>
      <c r="C18" s="142"/>
      <c r="D18" s="142"/>
      <c r="E18" s="142"/>
      <c r="F18" s="142"/>
      <c r="G18" s="142"/>
      <c r="H18" s="142"/>
      <c r="I18" s="142"/>
    </row>
    <row r="19" spans="1:9" ht="14.25" x14ac:dyDescent="0.2">
      <c r="A19" s="142"/>
      <c r="B19" s="142"/>
      <c r="C19" s="142"/>
      <c r="D19" s="142"/>
      <c r="E19" s="142"/>
      <c r="F19" s="142"/>
      <c r="G19" s="142"/>
      <c r="H19" s="142"/>
      <c r="I19" s="142"/>
    </row>
    <row r="20" spans="1:9" ht="16.5" x14ac:dyDescent="0.2">
      <c r="A20" s="142"/>
      <c r="B20" s="142" t="s">
        <v>137</v>
      </c>
      <c r="C20" s="142"/>
      <c r="D20" s="142"/>
      <c r="E20" s="142"/>
      <c r="F20" s="142"/>
      <c r="G20" s="142"/>
      <c r="H20" s="142"/>
      <c r="I20" s="142"/>
    </row>
    <row r="21" spans="1:9" ht="14.25" x14ac:dyDescent="0.2">
      <c r="A21" s="142"/>
      <c r="B21" s="142"/>
      <c r="C21" s="142"/>
      <c r="D21" s="142"/>
      <c r="E21" s="142"/>
      <c r="F21" s="142"/>
      <c r="G21" s="142"/>
      <c r="H21" s="142"/>
      <c r="I21" s="142"/>
    </row>
    <row r="22" spans="1:9" ht="14.25" x14ac:dyDescent="0.2">
      <c r="A22" s="142"/>
      <c r="B22" s="142" t="s">
        <v>129</v>
      </c>
      <c r="C22" s="142"/>
      <c r="D22" s="142"/>
      <c r="E22" s="142"/>
      <c r="F22" s="142"/>
      <c r="G22" s="142"/>
      <c r="H22" s="142"/>
      <c r="I22" s="142"/>
    </row>
    <row r="23" spans="1:9" ht="14.25" x14ac:dyDescent="0.2">
      <c r="A23" s="142"/>
      <c r="B23" s="142"/>
      <c r="C23" s="142"/>
      <c r="D23" s="142"/>
      <c r="E23" s="142"/>
      <c r="F23" s="142"/>
      <c r="G23" s="142"/>
      <c r="H23" s="142"/>
      <c r="I23" s="142"/>
    </row>
    <row r="24" spans="1:9" ht="14.25" x14ac:dyDescent="0.2">
      <c r="A24" s="142"/>
      <c r="B24" s="142" t="s">
        <v>130</v>
      </c>
      <c r="C24" s="142"/>
      <c r="D24" s="142"/>
      <c r="E24" s="142"/>
      <c r="F24" s="142"/>
      <c r="G24" s="142"/>
      <c r="H24" s="142"/>
      <c r="I24" s="142"/>
    </row>
    <row r="25" spans="1:9" ht="14.25" x14ac:dyDescent="0.2">
      <c r="A25" s="142"/>
      <c r="B25" s="142"/>
      <c r="C25" s="142"/>
      <c r="D25" s="142"/>
      <c r="E25" s="142"/>
      <c r="F25" s="142"/>
      <c r="G25" s="142"/>
      <c r="H25" s="142"/>
      <c r="I25" s="142"/>
    </row>
    <row r="26" spans="1:9" ht="14.25" x14ac:dyDescent="0.2">
      <c r="A26" s="142"/>
      <c r="B26" s="142" t="s">
        <v>131</v>
      </c>
      <c r="C26" s="142"/>
      <c r="D26" s="142"/>
      <c r="E26" s="142"/>
      <c r="F26" s="142"/>
      <c r="G26" s="142"/>
      <c r="H26" s="142"/>
      <c r="I26" s="142"/>
    </row>
    <row r="27" spans="1:9" ht="14.25" x14ac:dyDescent="0.2">
      <c r="A27" s="142"/>
      <c r="B27" s="142"/>
      <c r="C27" s="142"/>
      <c r="D27" s="142"/>
      <c r="E27" s="142"/>
      <c r="F27" s="142"/>
      <c r="G27" s="142"/>
      <c r="H27" s="142"/>
      <c r="I27" s="142"/>
    </row>
    <row r="28" spans="1:9" ht="14.25" x14ac:dyDescent="0.2">
      <c r="A28" s="142"/>
      <c r="B28" s="142" t="s">
        <v>132</v>
      </c>
      <c r="C28" s="142"/>
      <c r="D28" s="142"/>
      <c r="E28" s="142"/>
      <c r="F28" s="142"/>
      <c r="G28" s="142"/>
      <c r="H28" s="142"/>
      <c r="I28" s="142"/>
    </row>
    <row r="29" spans="1:9" ht="14.25" x14ac:dyDescent="0.2">
      <c r="A29" s="142"/>
      <c r="B29" s="142"/>
      <c r="C29" s="142"/>
      <c r="D29" s="142"/>
      <c r="E29" s="142"/>
      <c r="F29" s="142"/>
      <c r="G29" s="142"/>
      <c r="H29" s="142"/>
      <c r="I29" s="142"/>
    </row>
    <row r="30" spans="1:9" ht="14.25" x14ac:dyDescent="0.2">
      <c r="A30" s="142"/>
      <c r="B30" s="142" t="s">
        <v>133</v>
      </c>
      <c r="C30" s="142"/>
      <c r="D30" s="142"/>
      <c r="E30" s="142"/>
      <c r="F30" s="142"/>
      <c r="G30" s="142"/>
      <c r="H30" s="142"/>
      <c r="I30" s="142"/>
    </row>
    <row r="31" spans="1:9" ht="14.25" x14ac:dyDescent="0.2">
      <c r="A31" s="142"/>
      <c r="B31" s="142"/>
      <c r="C31" s="142"/>
      <c r="D31" s="142"/>
      <c r="E31" s="142"/>
      <c r="F31" s="142"/>
      <c r="G31" s="142"/>
      <c r="H31" s="142"/>
      <c r="I31" s="142"/>
    </row>
    <row r="32" spans="1:9" ht="14.25" x14ac:dyDescent="0.2">
      <c r="A32" s="142"/>
      <c r="B32" s="142" t="s">
        <v>134</v>
      </c>
      <c r="C32" s="142"/>
      <c r="D32" s="142"/>
      <c r="E32" s="142"/>
      <c r="F32" s="142"/>
      <c r="G32" s="142"/>
      <c r="H32" s="142"/>
      <c r="I32" s="142"/>
    </row>
    <row r="33" spans="1:9" ht="14.25" x14ac:dyDescent="0.2">
      <c r="A33" s="142"/>
      <c r="B33" s="142"/>
      <c r="C33" s="142"/>
      <c r="D33" s="142"/>
      <c r="E33" s="142"/>
      <c r="F33" s="142"/>
      <c r="G33" s="142"/>
      <c r="H33" s="142"/>
      <c r="I33" s="142"/>
    </row>
    <row r="34" spans="1:9" ht="14.25" x14ac:dyDescent="0.2">
      <c r="A34" s="142"/>
      <c r="B34" s="142" t="s">
        <v>135</v>
      </c>
      <c r="C34" s="142"/>
      <c r="D34" s="142"/>
      <c r="E34" s="142"/>
      <c r="F34" s="142"/>
      <c r="G34" s="142"/>
      <c r="H34" s="142"/>
      <c r="I34" s="142"/>
    </row>
    <row r="35" spans="1:9" ht="14.25" x14ac:dyDescent="0.2">
      <c r="A35" s="142"/>
      <c r="B35" s="142"/>
      <c r="C35" s="142"/>
      <c r="D35" s="142"/>
      <c r="E35" s="142"/>
      <c r="F35" s="142"/>
      <c r="G35" s="142"/>
      <c r="H35" s="142"/>
      <c r="I35" s="142"/>
    </row>
    <row r="36" spans="1:9" ht="14.25" x14ac:dyDescent="0.2">
      <c r="A36" s="142"/>
      <c r="B36" s="142" t="s">
        <v>136</v>
      </c>
      <c r="C36" s="142"/>
      <c r="D36" s="142"/>
      <c r="E36" s="142"/>
      <c r="F36" s="142"/>
      <c r="G36" s="142"/>
      <c r="H36" s="142"/>
      <c r="I36" s="142"/>
    </row>
    <row r="37" spans="1:9" ht="14.25" x14ac:dyDescent="0.2">
      <c r="A37" s="142"/>
      <c r="B37" s="142"/>
      <c r="C37" s="142"/>
      <c r="D37" s="142"/>
      <c r="E37" s="142"/>
      <c r="F37" s="142"/>
      <c r="G37" s="142"/>
      <c r="H37" s="142"/>
      <c r="I37" s="142"/>
    </row>
    <row r="38" spans="1:9" ht="16.5" x14ac:dyDescent="0.2">
      <c r="A38" s="142"/>
      <c r="B38" s="142" t="s">
        <v>138</v>
      </c>
      <c r="C38" s="142"/>
      <c r="D38" s="142"/>
      <c r="E38" s="142"/>
      <c r="F38" s="142"/>
      <c r="G38" s="142"/>
      <c r="H38" s="142"/>
      <c r="I38" s="142"/>
    </row>
    <row r="39" spans="1:9" ht="16.5" x14ac:dyDescent="0.2">
      <c r="A39" s="142"/>
      <c r="B39" s="142" t="s">
        <v>139</v>
      </c>
      <c r="C39" s="142"/>
      <c r="D39" s="142"/>
      <c r="E39" s="142"/>
      <c r="F39" s="142"/>
      <c r="G39" s="142"/>
      <c r="H39" s="142"/>
      <c r="I39" s="142"/>
    </row>
    <row r="40" spans="1:9" ht="14.25" x14ac:dyDescent="0.2">
      <c r="A40" s="142"/>
      <c r="B40" s="142"/>
      <c r="C40" s="142"/>
      <c r="D40" s="142"/>
      <c r="E40" s="142"/>
      <c r="F40" s="142"/>
      <c r="G40" s="142"/>
      <c r="H40" s="142"/>
      <c r="I40" s="142"/>
    </row>
    <row r="41" spans="1:9" ht="14.25" x14ac:dyDescent="0.2">
      <c r="A41" s="142"/>
      <c r="B41" s="142"/>
      <c r="C41" s="142"/>
      <c r="D41" s="142"/>
      <c r="E41" s="142"/>
      <c r="F41" s="142"/>
      <c r="G41" s="142"/>
      <c r="H41" s="142"/>
      <c r="I41" s="142"/>
    </row>
    <row r="42" spans="1:9" ht="14.25" x14ac:dyDescent="0.2">
      <c r="A42" s="142"/>
      <c r="B42" s="142"/>
      <c r="C42" s="142"/>
      <c r="D42" s="142"/>
      <c r="E42" s="142"/>
      <c r="F42" s="142"/>
      <c r="G42" s="142"/>
      <c r="H42" s="142"/>
      <c r="I42" s="142"/>
    </row>
    <row r="43" spans="1:9" ht="14.25" x14ac:dyDescent="0.2">
      <c r="A43" s="142"/>
      <c r="B43" s="142"/>
      <c r="C43" s="142"/>
      <c r="D43" s="142"/>
      <c r="E43" s="142"/>
      <c r="F43" s="142"/>
      <c r="G43" s="142"/>
      <c r="H43" s="142"/>
      <c r="I43" s="142"/>
    </row>
    <row r="44" spans="1:9" ht="14.25" x14ac:dyDescent="0.2">
      <c r="A44" s="142"/>
      <c r="B44" s="142" t="s">
        <v>140</v>
      </c>
      <c r="D44" s="142"/>
      <c r="E44" s="142"/>
      <c r="F44" s="142"/>
      <c r="G44" s="142"/>
      <c r="H44" s="142"/>
      <c r="I44" s="142"/>
    </row>
    <row r="45" spans="1:9" ht="14.25" x14ac:dyDescent="0.2">
      <c r="A45" s="142"/>
      <c r="B45" s="142"/>
      <c r="C45" s="142"/>
      <c r="D45" s="142"/>
      <c r="E45" s="142"/>
      <c r="F45" s="142"/>
      <c r="G45" s="142"/>
      <c r="H45" s="142"/>
      <c r="I45" s="142"/>
    </row>
    <row r="46" spans="1:9" ht="14.25" x14ac:dyDescent="0.2">
      <c r="A46" s="142"/>
      <c r="B46" s="142"/>
      <c r="C46" s="142"/>
      <c r="D46" s="142"/>
      <c r="E46" s="142"/>
      <c r="F46" s="142"/>
      <c r="G46" s="142"/>
      <c r="H46" s="142"/>
      <c r="I46" s="142"/>
    </row>
    <row r="47" spans="1:9" ht="14.25" x14ac:dyDescent="0.2">
      <c r="A47" s="142"/>
      <c r="B47" s="142"/>
      <c r="C47" s="142"/>
      <c r="D47" s="142"/>
      <c r="E47" s="142"/>
      <c r="F47" s="142"/>
      <c r="G47" s="142"/>
      <c r="H47" s="142"/>
      <c r="I47" s="142"/>
    </row>
    <row r="48" spans="1:9" ht="14.25" x14ac:dyDescent="0.2">
      <c r="A48" s="142"/>
      <c r="B48" s="142"/>
      <c r="C48" s="142"/>
      <c r="D48" s="142"/>
      <c r="E48" s="142"/>
      <c r="F48" s="142"/>
      <c r="G48" s="142"/>
      <c r="H48" s="142"/>
      <c r="I48" s="142"/>
    </row>
    <row r="49" spans="1:9" ht="14.25" x14ac:dyDescent="0.2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ht="14.25" x14ac:dyDescent="0.2">
      <c r="A50" s="142"/>
      <c r="B50" s="142"/>
      <c r="C50" s="142"/>
      <c r="D50" s="142"/>
      <c r="E50" s="142"/>
      <c r="F50" s="142"/>
      <c r="G50" s="142"/>
      <c r="H50" s="142"/>
      <c r="I50" s="142"/>
    </row>
    <row r="51" spans="1:9" ht="14.25" x14ac:dyDescent="0.2">
      <c r="A51" s="142"/>
      <c r="B51" s="142"/>
      <c r="C51" s="142"/>
      <c r="D51" s="142"/>
      <c r="E51" s="142"/>
      <c r="F51" s="142"/>
      <c r="G51" s="142"/>
      <c r="H51" s="142"/>
      <c r="I51" s="142"/>
    </row>
    <row r="52" spans="1:9" ht="14.25" x14ac:dyDescent="0.2">
      <c r="A52" s="142"/>
      <c r="B52" s="142"/>
      <c r="C52" s="142"/>
      <c r="D52" s="142"/>
      <c r="E52" s="142"/>
      <c r="F52" s="142"/>
      <c r="G52" s="142"/>
      <c r="H52" s="142"/>
      <c r="I52" s="142"/>
    </row>
    <row r="53" spans="1:9" ht="14.25" x14ac:dyDescent="0.2">
      <c r="A53" s="142"/>
      <c r="B53" s="142"/>
      <c r="C53" s="142"/>
      <c r="D53" s="142"/>
      <c r="E53" s="142"/>
      <c r="F53" s="142"/>
      <c r="G53" s="142"/>
      <c r="H53" s="142"/>
      <c r="I53" s="142"/>
    </row>
    <row r="54" spans="1:9" ht="14.25" x14ac:dyDescent="0.2">
      <c r="A54" s="142"/>
      <c r="B54" s="142"/>
      <c r="C54" s="142"/>
      <c r="D54" s="142"/>
      <c r="E54" s="142"/>
      <c r="F54" s="142"/>
      <c r="G54" s="142"/>
      <c r="H54" s="142"/>
      <c r="I54" s="142"/>
    </row>
    <row r="55" spans="1:9" ht="14.25" x14ac:dyDescent="0.2">
      <c r="A55" s="142"/>
      <c r="B55" s="142"/>
      <c r="C55" s="142"/>
      <c r="D55" s="142"/>
      <c r="E55" s="142"/>
      <c r="F55" s="142"/>
      <c r="G55" s="142"/>
      <c r="H55" s="142"/>
      <c r="I55" s="142"/>
    </row>
    <row r="56" spans="1:9" ht="14.25" x14ac:dyDescent="0.2">
      <c r="A56" s="142"/>
      <c r="B56" s="142"/>
      <c r="C56" s="142"/>
      <c r="D56" s="142"/>
      <c r="E56" s="142"/>
      <c r="F56" s="142"/>
      <c r="G56" s="142"/>
      <c r="H56" s="142"/>
      <c r="I56" s="142"/>
    </row>
    <row r="57" spans="1:9" ht="14.25" x14ac:dyDescent="0.2">
      <c r="A57" s="142"/>
      <c r="B57" s="142"/>
      <c r="C57" s="142"/>
      <c r="D57" s="142"/>
      <c r="E57" s="142"/>
      <c r="F57" s="142"/>
      <c r="G57" s="142"/>
      <c r="H57" s="142"/>
      <c r="I57" s="142"/>
    </row>
    <row r="58" spans="1:9" ht="14.25" x14ac:dyDescent="0.2">
      <c r="A58" s="142"/>
      <c r="B58" s="142"/>
      <c r="C58" s="142"/>
      <c r="D58" s="142"/>
      <c r="E58" s="142"/>
      <c r="F58" s="142"/>
      <c r="G58" s="142"/>
      <c r="H58" s="142"/>
      <c r="I58" s="142"/>
    </row>
    <row r="59" spans="1:9" ht="14.25" x14ac:dyDescent="0.2">
      <c r="A59" s="142"/>
      <c r="B59" s="142"/>
      <c r="C59" s="142"/>
      <c r="D59" s="142"/>
      <c r="E59" s="142"/>
      <c r="F59" s="142"/>
      <c r="G59" s="142"/>
      <c r="H59" s="142"/>
      <c r="I59" s="14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Доставка</vt:lpstr>
      <vt:lpstr>Лист1</vt:lpstr>
      <vt:lpstr>Доставка!Заголовки_для_печати</vt:lpstr>
      <vt:lpstr>Доставка!Область_печати</vt:lpstr>
    </vt:vector>
  </TitlesOfParts>
  <Company>Миистерство финансов Хабаровского края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Евграфова Ольга Сергеевна</dc:creator>
  <cp:lastModifiedBy>DNS</cp:lastModifiedBy>
  <cp:lastPrinted>2023-08-16T01:59:19Z</cp:lastPrinted>
  <dcterms:created xsi:type="dcterms:W3CDTF">2020-10-29T00:28:03Z</dcterms:created>
  <dcterms:modified xsi:type="dcterms:W3CDTF">2023-08-16T01:59:24Z</dcterms:modified>
</cp:coreProperties>
</file>