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2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91" i="2"/>
  <c r="F89"/>
  <c r="E89"/>
  <c r="F88"/>
  <c r="E88"/>
  <c r="F86"/>
  <c r="F81"/>
  <c r="F80"/>
  <c r="F79" s="1"/>
  <c r="F78"/>
  <c r="D78"/>
  <c r="F75"/>
  <c r="F71"/>
  <c r="D71"/>
  <c r="E70"/>
  <c r="F68"/>
  <c r="F69" s="1"/>
  <c r="D68"/>
  <c r="D77" s="1"/>
  <c r="F67"/>
  <c r="F77" s="1"/>
  <c r="F66"/>
  <c r="F65"/>
  <c r="E65"/>
  <c r="F63"/>
  <c r="D63"/>
  <c r="D65" s="1"/>
  <c r="F62"/>
  <c r="F61"/>
  <c r="F60"/>
  <c r="E59"/>
  <c r="D59"/>
  <c r="D58"/>
  <c r="F57"/>
  <c r="F59" s="1"/>
  <c r="D57"/>
  <c r="F56"/>
  <c r="F55" s="1"/>
  <c r="F52" s="1"/>
  <c r="F54"/>
  <c r="F53"/>
  <c r="E51"/>
  <c r="E83" s="1"/>
  <c r="F49"/>
  <c r="F48"/>
  <c r="F51" s="1"/>
  <c r="D48"/>
  <c r="D83" s="1"/>
  <c r="F40"/>
  <c r="F38"/>
  <c r="F41" s="1"/>
  <c r="D38"/>
  <c r="F32"/>
  <c r="F30"/>
  <c r="F33" s="1"/>
  <c r="D30"/>
  <c r="F29"/>
  <c r="D29"/>
  <c r="F26"/>
  <c r="F25"/>
  <c r="D25"/>
  <c r="F24"/>
  <c r="D24"/>
  <c r="F23"/>
  <c r="E23"/>
  <c r="D23"/>
  <c r="F22"/>
  <c r="E22"/>
  <c r="D22"/>
  <c r="F21"/>
  <c r="D21"/>
  <c r="F20"/>
  <c r="D20"/>
  <c r="F19"/>
  <c r="D19"/>
  <c r="F15"/>
  <c r="D15"/>
  <c r="D16" s="1"/>
  <c r="F12"/>
  <c r="F11"/>
  <c r="D11"/>
  <c r="E9"/>
  <c r="E13" s="1"/>
  <c r="F7"/>
  <c r="F13" s="1"/>
  <c r="F17" s="1"/>
  <c r="E7"/>
  <c r="D7"/>
  <c r="D9" s="1"/>
  <c r="D13" s="1"/>
  <c r="E16" l="1"/>
  <c r="E17"/>
  <c r="E98"/>
  <c r="E84"/>
  <c r="D31"/>
  <c r="D17"/>
  <c r="D98" s="1"/>
  <c r="D84"/>
  <c r="D12"/>
  <c r="F16"/>
  <c r="F31"/>
  <c r="F83"/>
  <c r="F9"/>
  <c r="F50"/>
  <c r="D69"/>
  <c r="F97" l="1"/>
  <c r="F84" s="1"/>
  <c r="F98"/>
  <c r="F99" s="1"/>
  <c r="F100" s="1"/>
</calcChain>
</file>

<file path=xl/sharedStrings.xml><?xml version="1.0" encoding="utf-8"?>
<sst xmlns="http://schemas.openxmlformats.org/spreadsheetml/2006/main" count="259" uniqueCount="158">
  <si>
    <t>Таблица 19-Э</t>
  </si>
  <si>
    <t>Обобщающий расчет тарифа на электрическую энергию</t>
  </si>
  <si>
    <t>по МУП СП "Село Булава" "Булавинское ТЭП"</t>
  </si>
  <si>
    <t>на 2015 год</t>
  </si>
  <si>
    <t>наименование предприятия</t>
  </si>
  <si>
    <t>№ п/п</t>
  </si>
  <si>
    <t>Показатели</t>
  </si>
  <si>
    <t>Ед. изм.</t>
  </si>
  <si>
    <t>факт 2013</t>
  </si>
  <si>
    <t>Учтено в тарифе</t>
  </si>
  <si>
    <t xml:space="preserve">Предлож предпр.  </t>
  </si>
  <si>
    <t>Уд. вес  %</t>
  </si>
  <si>
    <t>1.</t>
  </si>
  <si>
    <t xml:space="preserve"> Выработка электрической энергии</t>
  </si>
  <si>
    <t>тыс.кВтч</t>
  </si>
  <si>
    <t>в том числе</t>
  </si>
  <si>
    <t>на диз топливе</t>
  </si>
  <si>
    <t>на газе</t>
  </si>
  <si>
    <t>2.</t>
  </si>
  <si>
    <t xml:space="preserve">Собственные нужды </t>
  </si>
  <si>
    <t>то же в %</t>
  </si>
  <si>
    <t>%</t>
  </si>
  <si>
    <t>3.</t>
  </si>
  <si>
    <t>Отпущено электрической энергии в сеть</t>
  </si>
  <si>
    <t>4.</t>
  </si>
  <si>
    <t>Покупка электрической энергии</t>
  </si>
  <si>
    <t>5.</t>
  </si>
  <si>
    <t>Потери в сетях</t>
  </si>
  <si>
    <t>6.</t>
  </si>
  <si>
    <t>Полезный отпуск  электрической энергии всего</t>
  </si>
  <si>
    <t>по группам потребителей</t>
  </si>
  <si>
    <t>6.1.</t>
  </si>
  <si>
    <t xml:space="preserve"> населению</t>
  </si>
  <si>
    <t>6.2.</t>
  </si>
  <si>
    <t>бюджетным организациям</t>
  </si>
  <si>
    <t>6.2.1.</t>
  </si>
  <si>
    <t>организациям,финансируемым из местного бюджета</t>
  </si>
  <si>
    <t>6.2.2.</t>
  </si>
  <si>
    <t>организациям,финансируемым из федерального бюджета</t>
  </si>
  <si>
    <t>6.2.3.</t>
  </si>
  <si>
    <t>организациям,финансируемым из краевого бюджета</t>
  </si>
  <si>
    <t>6.3.</t>
  </si>
  <si>
    <t>прочим потребителям</t>
  </si>
  <si>
    <t>6.4.</t>
  </si>
  <si>
    <t>производственные нужды</t>
  </si>
  <si>
    <t>коммерческие потери</t>
  </si>
  <si>
    <t>7.</t>
  </si>
  <si>
    <t>Полная себестоимость</t>
  </si>
  <si>
    <t>7.1.</t>
  </si>
  <si>
    <t>Топливо на технологические цели</t>
  </si>
  <si>
    <t>т.руб.</t>
  </si>
  <si>
    <t>7.1.1.</t>
  </si>
  <si>
    <t>дизтопливо всего</t>
  </si>
  <si>
    <t>удельн расход топлива</t>
  </si>
  <si>
    <t>г/кВтч</t>
  </si>
  <si>
    <t>кол-во</t>
  </si>
  <si>
    <t>тонн</t>
  </si>
  <si>
    <t>цена за 1 тонну</t>
  </si>
  <si>
    <t>руб.</t>
  </si>
  <si>
    <t>7.1.2.</t>
  </si>
  <si>
    <t>газ</t>
  </si>
  <si>
    <t>7.1.3.</t>
  </si>
  <si>
    <t>дизмасло всего</t>
  </si>
  <si>
    <t>7.1.4.</t>
  </si>
  <si>
    <t>бензин всего</t>
  </si>
  <si>
    <t>цена</t>
  </si>
  <si>
    <t>7.2.</t>
  </si>
  <si>
    <t>Покупная электрическая энергия</t>
  </si>
  <si>
    <t>тариф</t>
  </si>
  <si>
    <t>7.3.</t>
  </si>
  <si>
    <t>Фонд оплаты труда производственных рабочих</t>
  </si>
  <si>
    <t>численность</t>
  </si>
  <si>
    <t>чел.</t>
  </si>
  <si>
    <t>средняя зарплата</t>
  </si>
  <si>
    <t>7.4.</t>
  </si>
  <si>
    <t>Единый социальный налог (ЕСН)</t>
  </si>
  <si>
    <t>7.5.</t>
  </si>
  <si>
    <t>Расходы по содержанию и эксплуатации оборудования всего</t>
  </si>
  <si>
    <t>7.5.1.</t>
  </si>
  <si>
    <t>в т.ч. амортизация</t>
  </si>
  <si>
    <t>7.5.2.</t>
  </si>
  <si>
    <t>ремонт основных средств подрядным способом</t>
  </si>
  <si>
    <t>7.5.3.</t>
  </si>
  <si>
    <t>ремонт основных средств хозяйственным способом</t>
  </si>
  <si>
    <t>из них: материалы</t>
  </si>
  <si>
    <t>заработная плата ремонтного персонала</t>
  </si>
  <si>
    <t>отчисления на соц.нужды</t>
  </si>
  <si>
    <t>7.5.4.</t>
  </si>
  <si>
    <t xml:space="preserve"> материалы на текущее содержание</t>
  </si>
  <si>
    <t>7.6.</t>
  </si>
  <si>
    <t>Цеховые расходы</t>
  </si>
  <si>
    <t>7.6.1.</t>
  </si>
  <si>
    <t>в т.ч. заработная плата цехового персонала</t>
  </si>
  <si>
    <t>7.6.2.</t>
  </si>
  <si>
    <t>7.7.</t>
  </si>
  <si>
    <t>Общехозяйственные расходы</t>
  </si>
  <si>
    <t>7.7.1.</t>
  </si>
  <si>
    <t>в т.ч. заработная плата АУП</t>
  </si>
  <si>
    <t>7.7.2.</t>
  </si>
  <si>
    <t>7.7.3.</t>
  </si>
  <si>
    <t>целевые средства на НИОКР</t>
  </si>
  <si>
    <t>7.7.4.</t>
  </si>
  <si>
    <t>средства на страхование</t>
  </si>
  <si>
    <t>7.7.5.</t>
  </si>
  <si>
    <t>плата за предельно допустимые выбросы</t>
  </si>
  <si>
    <t>7.7.6.</t>
  </si>
  <si>
    <t>непроизводственные расходы (налоги и другие обязательные платежи)</t>
  </si>
  <si>
    <t>в т.ч. налог на землю</t>
  </si>
  <si>
    <t>7.7.7.</t>
  </si>
  <si>
    <t>другие затраты, относимые на себестоимость продукции</t>
  </si>
  <si>
    <t>7.7.8.</t>
  </si>
  <si>
    <t>Арендная плата</t>
  </si>
  <si>
    <t>7.8.</t>
  </si>
  <si>
    <t>Прочие</t>
  </si>
  <si>
    <t>7.8.1.</t>
  </si>
  <si>
    <t>в т.ч. расходы на сбытовую организацию</t>
  </si>
  <si>
    <t>7.8.2.</t>
  </si>
  <si>
    <t>расходы на проведение энергоаудита</t>
  </si>
  <si>
    <t>7.8.3.</t>
  </si>
  <si>
    <t>расходы на ЕИАС</t>
  </si>
  <si>
    <t>8.</t>
  </si>
  <si>
    <t>9.</t>
  </si>
  <si>
    <t>Прибыль</t>
  </si>
  <si>
    <t>в том числе:</t>
  </si>
  <si>
    <t>9.1.</t>
  </si>
  <si>
    <t>Прибыль на развитие производства</t>
  </si>
  <si>
    <t>из них:капитальные вложения</t>
  </si>
  <si>
    <t>9.2.</t>
  </si>
  <si>
    <t>Прибыль на социальное развитие</t>
  </si>
  <si>
    <t>9.3.</t>
  </si>
  <si>
    <t>Прибыль на поощрение</t>
  </si>
  <si>
    <t>9.4.</t>
  </si>
  <si>
    <t>Прибыль на прочие цели</t>
  </si>
  <si>
    <t>9.5.</t>
  </si>
  <si>
    <t>Налоги, сборы, платежи всего</t>
  </si>
  <si>
    <t>9.6.</t>
  </si>
  <si>
    <t>в т.ч. на прибыль</t>
  </si>
  <si>
    <t>9.7.</t>
  </si>
  <si>
    <t>на имущество</t>
  </si>
  <si>
    <t>10.</t>
  </si>
  <si>
    <t>Выпадающие доходы</t>
  </si>
  <si>
    <t>11.</t>
  </si>
  <si>
    <t>Излишне полученные доходы</t>
  </si>
  <si>
    <t>12.</t>
  </si>
  <si>
    <t>Рентабельность</t>
  </si>
  <si>
    <t>13.</t>
  </si>
  <si>
    <t>Товарная продукция</t>
  </si>
  <si>
    <t>14.</t>
  </si>
  <si>
    <t>Себестоимость 1 кВтч</t>
  </si>
  <si>
    <t>15.</t>
  </si>
  <si>
    <t xml:space="preserve">Тариф </t>
  </si>
  <si>
    <t>руб/кВтч</t>
  </si>
  <si>
    <t>23,11/ 23,37</t>
  </si>
  <si>
    <t>16.</t>
  </si>
  <si>
    <t>Рост к действующему тарифу</t>
  </si>
  <si>
    <t>Руководитель предприятия</t>
  </si>
  <si>
    <t>ФИО</t>
  </si>
  <si>
    <t>Экономист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</si>
</sst>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9"/>
      <name val="Arial Cyr"/>
      <charset val="204"/>
    </font>
    <font>
      <b/>
      <u/>
      <sz val="12"/>
      <name val="Arial Cyr"/>
      <family val="2"/>
      <charset val="204"/>
    </font>
    <font>
      <u/>
      <sz val="10"/>
      <name val="Arial Cyr"/>
      <family val="2"/>
      <charset val="204"/>
    </font>
    <font>
      <b/>
      <i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/>
    <xf numFmtId="164" fontId="0" fillId="0" borderId="1" xfId="0" applyNumberForma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164" fontId="4" fillId="0" borderId="1" xfId="0" applyNumberFormat="1" applyFont="1" applyBorder="1"/>
    <xf numFmtId="0" fontId="11" fillId="0" borderId="1" xfId="0" applyFont="1" applyBorder="1" applyAlignment="1">
      <alignment wrapText="1"/>
    </xf>
    <xf numFmtId="164" fontId="7" fillId="0" borderId="1" xfId="0" applyNumberFormat="1" applyFont="1" applyBorder="1"/>
    <xf numFmtId="2" fontId="7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14" fontId="9" fillId="0" borderId="1" xfId="0" applyNumberFormat="1" applyFont="1" applyBorder="1" applyAlignment="1">
      <alignment horizontal="right"/>
    </xf>
    <xf numFmtId="2" fontId="12" fillId="0" borderId="1" xfId="0" applyNumberFormat="1" applyFont="1" applyBorder="1"/>
    <xf numFmtId="164" fontId="12" fillId="0" borderId="1" xfId="0" applyNumberFormat="1" applyFont="1" applyBorder="1"/>
    <xf numFmtId="2" fontId="0" fillId="0" borderId="1" xfId="0" applyNumberForma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2" fillId="0" borderId="1" xfId="0" applyNumberFormat="1" applyFont="1" applyBorder="1"/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16" fontId="10" fillId="0" borderId="1" xfId="0" applyNumberFormat="1" applyFont="1" applyBorder="1" applyAlignment="1">
      <alignment horizontal="right"/>
    </xf>
    <xf numFmtId="16" fontId="13" fillId="0" borderId="1" xfId="0" applyNumberFormat="1" applyFont="1" applyBorder="1" applyAlignment="1">
      <alignment horizontal="right"/>
    </xf>
    <xf numFmtId="164" fontId="14" fillId="0" borderId="1" xfId="0" applyNumberFormat="1" applyFont="1" applyBorder="1"/>
    <xf numFmtId="164" fontId="8" fillId="0" borderId="1" xfId="0" applyNumberFormat="1" applyFont="1" applyBorder="1"/>
    <xf numFmtId="0" fontId="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1" fontId="0" fillId="0" borderId="1" xfId="0" applyNumberFormat="1" applyBorder="1"/>
    <xf numFmtId="0" fontId="8" fillId="0" borderId="1" xfId="0" applyFont="1" applyBorder="1" applyAlignment="1">
      <alignment horizontal="left" wrapText="1"/>
    </xf>
    <xf numFmtId="0" fontId="4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8" fillId="0" borderId="1" xfId="0" applyFont="1" applyBorder="1"/>
    <xf numFmtId="0" fontId="19" fillId="0" borderId="1" xfId="0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horizontal="center"/>
    </xf>
    <xf numFmtId="2" fontId="20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9;&#1055;%20&#1057;&#1055;%20&#1041;&#1091;&#1083;&#1072;&#1074;&#1072;%20&#1101;&#1083;&#1077;&#1082;&#1090;&#1088;&#1086;&#1101;&#1085;&#1077;&#1088;&#1075;&#1080;&#1103;.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 №1 "/>
      <sheetName val="т №2 "/>
      <sheetName val="прил1 т2"/>
      <sheetName val="Прил2 т2"/>
      <sheetName val="т №3"/>
      <sheetName val="т №4"/>
      <sheetName val="т №5"/>
      <sheetName val="т №6"/>
      <sheetName val="т №7"/>
      <sheetName val="т №8"/>
      <sheetName val="прил.1э т.№8"/>
      <sheetName val="прил2э т№8"/>
      <sheetName val="прил3 табл№8"/>
      <sheetName val="т №9"/>
      <sheetName val="т №10"/>
      <sheetName val="т №11,12"/>
      <sheetName val="т №13"/>
      <sheetName val="т №14"/>
      <sheetName val="т №15"/>
      <sheetName val="т №16"/>
      <sheetName val="т №17"/>
      <sheetName val="т №18"/>
      <sheetName val="т №19"/>
      <sheetName val="т №20"/>
      <sheetName val="натуральные по месяцам"/>
      <sheetName val="19-э в РЭК"/>
      <sheetName val="программа"/>
    </sheetNames>
    <sheetDataSet>
      <sheetData sheetId="0"/>
      <sheetData sheetId="1">
        <row r="6">
          <cell r="C6">
            <v>3039.08</v>
          </cell>
          <cell r="D6">
            <v>3190</v>
          </cell>
          <cell r="E6">
            <v>3190</v>
          </cell>
        </row>
        <row r="7">
          <cell r="C7">
            <v>153.63999999999999</v>
          </cell>
          <cell r="E7">
            <v>130.79</v>
          </cell>
        </row>
        <row r="8">
          <cell r="E8">
            <v>4.0999999999999996</v>
          </cell>
        </row>
        <row r="15">
          <cell r="C15">
            <v>543.63199999999995</v>
          </cell>
          <cell r="E15">
            <v>633.86831200000006</v>
          </cell>
        </row>
      </sheetData>
      <sheetData sheetId="2">
        <row r="10">
          <cell r="C10">
            <v>1627.9970000000001</v>
          </cell>
          <cell r="E10">
            <v>1617</v>
          </cell>
        </row>
        <row r="11">
          <cell r="C11">
            <v>232.86800000000002</v>
          </cell>
          <cell r="E11">
            <v>234.7</v>
          </cell>
        </row>
        <row r="13">
          <cell r="C13">
            <v>173.21600000000001</v>
          </cell>
          <cell r="E13">
            <v>173.2</v>
          </cell>
        </row>
        <row r="14">
          <cell r="C14">
            <v>1.579</v>
          </cell>
          <cell r="D14">
            <v>1.5</v>
          </cell>
          <cell r="E14">
            <v>1.5</v>
          </cell>
        </row>
        <row r="15">
          <cell r="C15">
            <v>58.073</v>
          </cell>
          <cell r="E15">
            <v>60</v>
          </cell>
        </row>
        <row r="16">
          <cell r="C16">
            <v>195.29599999999999</v>
          </cell>
          <cell r="E16">
            <v>195.8</v>
          </cell>
        </row>
        <row r="17">
          <cell r="C17">
            <v>285.64699999999999</v>
          </cell>
          <cell r="E17">
            <v>304.39999999999998</v>
          </cell>
        </row>
        <row r="18">
          <cell r="E18">
            <v>73.441687999999942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6">
          <cell r="C26">
            <v>887.47699999999998</v>
          </cell>
          <cell r="E26">
            <v>44075.662146650189</v>
          </cell>
        </row>
        <row r="27">
          <cell r="C27">
            <v>13.047000000000001</v>
          </cell>
          <cell r="E27">
            <v>826.3181559981175</v>
          </cell>
        </row>
      </sheetData>
      <sheetData sheetId="10">
        <row r="8">
          <cell r="I8">
            <v>10</v>
          </cell>
          <cell r="K8">
            <v>2109.4</v>
          </cell>
        </row>
        <row r="10">
          <cell r="E10">
            <v>518.85</v>
          </cell>
        </row>
        <row r="13">
          <cell r="C13">
            <v>7</v>
          </cell>
          <cell r="E13">
            <v>526.6</v>
          </cell>
          <cell r="K13">
            <v>1494.3</v>
          </cell>
        </row>
      </sheetData>
      <sheetData sheetId="11"/>
      <sheetData sheetId="12"/>
      <sheetData sheetId="13"/>
      <sheetData sheetId="14">
        <row r="14">
          <cell r="F14">
            <v>482.6588999999999</v>
          </cell>
        </row>
        <row r="15">
          <cell r="F15">
            <v>498.31</v>
          </cell>
        </row>
      </sheetData>
      <sheetData sheetId="15">
        <row r="28">
          <cell r="N28">
            <v>278619.55312</v>
          </cell>
        </row>
      </sheetData>
      <sheetData sheetId="16">
        <row r="18">
          <cell r="F18">
            <v>2416.1289999999999</v>
          </cell>
          <cell r="G18">
            <v>0</v>
          </cell>
        </row>
      </sheetData>
      <sheetData sheetId="17"/>
      <sheetData sheetId="18">
        <row r="16">
          <cell r="H16">
            <v>573.9</v>
          </cell>
        </row>
        <row r="17">
          <cell r="H17">
            <v>185.36969999999997</v>
          </cell>
        </row>
        <row r="19">
          <cell r="H19">
            <v>2251.4697000000006</v>
          </cell>
        </row>
      </sheetData>
      <sheetData sheetId="19">
        <row r="8">
          <cell r="D8">
            <v>2402.1220920356041</v>
          </cell>
          <cell r="H8">
            <v>3176.7267478103458</v>
          </cell>
        </row>
        <row r="9">
          <cell r="D9">
            <v>656.50849496771184</v>
          </cell>
          <cell r="H9">
            <v>1026.0674591427057</v>
          </cell>
        </row>
        <row r="13">
          <cell r="H13">
            <v>97.840173365685871</v>
          </cell>
        </row>
        <row r="14">
          <cell r="D14">
            <v>272.63882715690266</v>
          </cell>
          <cell r="H14">
            <v>0</v>
          </cell>
        </row>
        <row r="18">
          <cell r="H18">
            <v>8500</v>
          </cell>
        </row>
      </sheetData>
      <sheetData sheetId="20">
        <row r="7">
          <cell r="E7">
            <v>1991.9592827884253</v>
          </cell>
        </row>
        <row r="9">
          <cell r="E9">
            <v>286.54500000000002</v>
          </cell>
        </row>
        <row r="10">
          <cell r="E10">
            <v>49</v>
          </cell>
        </row>
        <row r="15">
          <cell r="E15">
            <v>866.70589999999993</v>
          </cell>
        </row>
      </sheetData>
      <sheetData sheetId="21">
        <row r="25">
          <cell r="E25">
            <v>270</v>
          </cell>
        </row>
      </sheetData>
      <sheetData sheetId="22">
        <row r="44">
          <cell r="E44">
            <v>356.3</v>
          </cell>
        </row>
        <row r="45">
          <cell r="E45">
            <v>49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>
      <selection activeCell="M20" sqref="M20"/>
    </sheetView>
  </sheetViews>
  <sheetFormatPr defaultRowHeight="15"/>
  <cols>
    <col min="1" max="1" width="6.5703125" customWidth="1"/>
    <col min="2" max="2" width="27.140625" customWidth="1"/>
    <col min="4" max="5" width="11.140625" customWidth="1"/>
    <col min="6" max="6" width="12.28515625" customWidth="1"/>
  </cols>
  <sheetData>
    <row r="1" spans="1:7">
      <c r="E1" s="1" t="s">
        <v>0</v>
      </c>
      <c r="F1" s="1"/>
    </row>
    <row r="2" spans="1:7">
      <c r="A2" s="62" t="s">
        <v>1</v>
      </c>
      <c r="B2" s="63"/>
      <c r="C2" s="64"/>
      <c r="D2" s="64"/>
      <c r="E2" s="64"/>
      <c r="F2" s="64"/>
      <c r="G2" s="64"/>
    </row>
    <row r="3" spans="1:7">
      <c r="A3" s="62" t="s">
        <v>2</v>
      </c>
      <c r="B3" s="63"/>
      <c r="C3" s="64"/>
      <c r="D3" s="64"/>
      <c r="E3" s="64"/>
      <c r="F3" s="64"/>
      <c r="G3" s="64"/>
    </row>
    <row r="4" spans="1:7">
      <c r="A4" s="62" t="s">
        <v>3</v>
      </c>
      <c r="B4" s="63" t="s">
        <v>4</v>
      </c>
      <c r="C4" s="64"/>
      <c r="D4" s="64"/>
      <c r="E4" s="64"/>
      <c r="F4" s="64"/>
      <c r="G4" s="64"/>
    </row>
    <row r="5" spans="1:7" ht="25.5">
      <c r="A5" s="2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7">
      <c r="A6" s="2">
        <v>1</v>
      </c>
      <c r="B6" s="3">
        <v>2</v>
      </c>
      <c r="C6" s="3">
        <v>3</v>
      </c>
      <c r="D6" s="3">
        <v>5</v>
      </c>
      <c r="E6" s="3">
        <v>6</v>
      </c>
      <c r="F6" s="3">
        <v>7</v>
      </c>
      <c r="G6" s="3">
        <v>8</v>
      </c>
    </row>
    <row r="7" spans="1:7" ht="23.25">
      <c r="A7" s="4" t="s">
        <v>12</v>
      </c>
      <c r="B7" s="5" t="s">
        <v>13</v>
      </c>
      <c r="C7" s="6" t="s">
        <v>14</v>
      </c>
      <c r="D7" s="7">
        <f>'[1]т №1 '!C6</f>
        <v>3039.08</v>
      </c>
      <c r="E7" s="7">
        <f>'[1]т №1 '!D6</f>
        <v>3190</v>
      </c>
      <c r="F7" s="7">
        <f>'[1]т №1 '!E6</f>
        <v>3190</v>
      </c>
      <c r="G7" s="8"/>
    </row>
    <row r="8" spans="1:7">
      <c r="A8" s="4"/>
      <c r="B8" s="9" t="s">
        <v>15</v>
      </c>
      <c r="C8" s="6"/>
      <c r="D8" s="7"/>
      <c r="E8" s="7"/>
      <c r="F8" s="7"/>
      <c r="G8" s="8"/>
    </row>
    <row r="9" spans="1:7">
      <c r="A9" s="4"/>
      <c r="B9" s="9" t="s">
        <v>16</v>
      </c>
      <c r="C9" s="10" t="s">
        <v>14</v>
      </c>
      <c r="D9" s="7">
        <f>D7</f>
        <v>3039.08</v>
      </c>
      <c r="E9" s="7">
        <f>E7</f>
        <v>3190</v>
      </c>
      <c r="F9" s="7">
        <f>F7</f>
        <v>3190</v>
      </c>
      <c r="G9" s="8"/>
    </row>
    <row r="10" spans="1:7">
      <c r="A10" s="4"/>
      <c r="B10" s="9" t="s">
        <v>17</v>
      </c>
      <c r="C10" s="10" t="s">
        <v>14</v>
      </c>
      <c r="D10" s="7"/>
      <c r="E10" s="7"/>
      <c r="F10" s="7"/>
      <c r="G10" s="8"/>
    </row>
    <row r="11" spans="1:7">
      <c r="A11" s="4" t="s">
        <v>18</v>
      </c>
      <c r="B11" s="11" t="s">
        <v>19</v>
      </c>
      <c r="C11" s="6" t="s">
        <v>14</v>
      </c>
      <c r="D11" s="7">
        <f>'[1]т №1 '!C7</f>
        <v>153.63999999999999</v>
      </c>
      <c r="E11" s="7">
        <v>127.6</v>
      </c>
      <c r="F11" s="7">
        <f>'[1]т №1 '!E7</f>
        <v>130.79</v>
      </c>
      <c r="G11" s="12"/>
    </row>
    <row r="12" spans="1:7">
      <c r="A12" s="4"/>
      <c r="B12" s="13" t="s">
        <v>20</v>
      </c>
      <c r="C12" s="6" t="s">
        <v>21</v>
      </c>
      <c r="D12" s="14">
        <f>D11/D9*100</f>
        <v>5.0554773155033752</v>
      </c>
      <c r="E12" s="7">
        <v>4</v>
      </c>
      <c r="F12" s="7">
        <f>'[1]т №1 '!E8</f>
        <v>4.0999999999999996</v>
      </c>
      <c r="G12" s="12"/>
    </row>
    <row r="13" spans="1:7" ht="23.25">
      <c r="A13" s="4" t="s">
        <v>22</v>
      </c>
      <c r="B13" s="13" t="s">
        <v>23</v>
      </c>
      <c r="C13" s="6" t="s">
        <v>14</v>
      </c>
      <c r="D13" s="7">
        <f>D9-D11</f>
        <v>2885.44</v>
      </c>
      <c r="E13" s="7">
        <f>E9-E11</f>
        <v>3062.4</v>
      </c>
      <c r="F13" s="7">
        <f>F7-F11</f>
        <v>3059.21</v>
      </c>
      <c r="G13" s="8"/>
    </row>
    <row r="14" spans="1:7" ht="23.25">
      <c r="A14" s="4" t="s">
        <v>24</v>
      </c>
      <c r="B14" s="13" t="s">
        <v>25</v>
      </c>
      <c r="C14" s="6" t="s">
        <v>14</v>
      </c>
      <c r="D14" s="7"/>
      <c r="E14" s="7"/>
      <c r="F14" s="7"/>
      <c r="G14" s="8"/>
    </row>
    <row r="15" spans="1:7">
      <c r="A15" s="4" t="s">
        <v>26</v>
      </c>
      <c r="B15" s="11" t="s">
        <v>27</v>
      </c>
      <c r="C15" s="6" t="s">
        <v>14</v>
      </c>
      <c r="D15" s="7">
        <f>'[1]т №1 '!C15</f>
        <v>543.63199999999995</v>
      </c>
      <c r="E15" s="7">
        <v>437.9</v>
      </c>
      <c r="F15" s="15">
        <f>'[1]т №1 '!E15</f>
        <v>633.86831200000006</v>
      </c>
      <c r="G15" s="8"/>
    </row>
    <row r="16" spans="1:7">
      <c r="A16" s="4"/>
      <c r="B16" s="13" t="s">
        <v>20</v>
      </c>
      <c r="C16" s="6" t="s">
        <v>21</v>
      </c>
      <c r="D16" s="14">
        <f>D15/D13*100</f>
        <v>18.840523455694797</v>
      </c>
      <c r="E16" s="14">
        <f>E15/E13*100</f>
        <v>14.299242424242422</v>
      </c>
      <c r="F16" s="7">
        <f>F15/F13*100</f>
        <v>20.720000000000002</v>
      </c>
      <c r="G16" s="12"/>
    </row>
    <row r="17" spans="1:7" ht="23.25">
      <c r="A17" s="4" t="s">
        <v>28</v>
      </c>
      <c r="B17" s="5" t="s">
        <v>29</v>
      </c>
      <c r="C17" s="6" t="s">
        <v>14</v>
      </c>
      <c r="D17" s="7">
        <f>D13-D15</f>
        <v>2341.808</v>
      </c>
      <c r="E17" s="7">
        <f>E13-E15</f>
        <v>2624.5</v>
      </c>
      <c r="F17" s="14">
        <f>F13-F15</f>
        <v>2425.341688</v>
      </c>
      <c r="G17" s="8"/>
    </row>
    <row r="18" spans="1:7">
      <c r="A18" s="16"/>
      <c r="B18" s="17" t="s">
        <v>30</v>
      </c>
      <c r="C18" s="18"/>
      <c r="D18" s="19"/>
      <c r="E18" s="19"/>
      <c r="F18" s="19"/>
      <c r="G18" s="20"/>
    </row>
    <row r="19" spans="1:7">
      <c r="A19" s="21" t="s">
        <v>31</v>
      </c>
      <c r="B19" s="9" t="s">
        <v>32</v>
      </c>
      <c r="C19" s="10" t="s">
        <v>14</v>
      </c>
      <c r="D19" s="19">
        <f>'[1]т №2 '!C10</f>
        <v>1627.9970000000001</v>
      </c>
      <c r="E19" s="19">
        <v>1560</v>
      </c>
      <c r="F19" s="22">
        <f>'[1]т №2 '!E10</f>
        <v>1617</v>
      </c>
      <c r="G19" s="8"/>
    </row>
    <row r="20" spans="1:7">
      <c r="A20" s="21" t="s">
        <v>33</v>
      </c>
      <c r="B20" s="9" t="s">
        <v>34</v>
      </c>
      <c r="C20" s="10" t="s">
        <v>14</v>
      </c>
      <c r="D20" s="19">
        <f>'[1]т №2 '!C11</f>
        <v>232.86800000000002</v>
      </c>
      <c r="E20" s="19">
        <v>250.5</v>
      </c>
      <c r="F20" s="22">
        <f>'[1]т №2 '!E11</f>
        <v>234.7</v>
      </c>
      <c r="G20" s="8"/>
    </row>
    <row r="21" spans="1:7" ht="23.25">
      <c r="A21" s="16" t="s">
        <v>35</v>
      </c>
      <c r="B21" s="9" t="s">
        <v>36</v>
      </c>
      <c r="C21" s="10" t="s">
        <v>14</v>
      </c>
      <c r="D21" s="19">
        <f>'[1]т №2 '!C13</f>
        <v>173.21600000000001</v>
      </c>
      <c r="E21" s="19">
        <v>249</v>
      </c>
      <c r="F21" s="19">
        <f>'[1]т №2 '!E13</f>
        <v>173.2</v>
      </c>
      <c r="G21" s="8"/>
    </row>
    <row r="22" spans="1:7" ht="23.25">
      <c r="A22" s="16" t="s">
        <v>37</v>
      </c>
      <c r="B22" s="9" t="s">
        <v>38</v>
      </c>
      <c r="C22" s="10" t="s">
        <v>14</v>
      </c>
      <c r="D22" s="19">
        <f>'[1]т №2 '!C14</f>
        <v>1.579</v>
      </c>
      <c r="E22" s="19">
        <f>'[1]т №2 '!D14</f>
        <v>1.5</v>
      </c>
      <c r="F22" s="19">
        <f>'[1]т №2 '!E14</f>
        <v>1.5</v>
      </c>
      <c r="G22" s="8"/>
    </row>
    <row r="23" spans="1:7" ht="23.25">
      <c r="A23" s="16" t="s">
        <v>39</v>
      </c>
      <c r="B23" s="9" t="s">
        <v>40</v>
      </c>
      <c r="C23" s="10" t="s">
        <v>14</v>
      </c>
      <c r="D23" s="19">
        <f>'[1]т №2 '!C15</f>
        <v>58.073</v>
      </c>
      <c r="E23" s="19">
        <f>'[1]т №2 '!D15</f>
        <v>0</v>
      </c>
      <c r="F23" s="19">
        <f>'[1]т №2 '!E15</f>
        <v>60</v>
      </c>
      <c r="G23" s="8"/>
    </row>
    <row r="24" spans="1:7">
      <c r="A24" s="16" t="s">
        <v>41</v>
      </c>
      <c r="B24" s="9" t="s">
        <v>42</v>
      </c>
      <c r="C24" s="10" t="s">
        <v>14</v>
      </c>
      <c r="D24" s="19">
        <f>'[1]т №2 '!C16</f>
        <v>195.29599999999999</v>
      </c>
      <c r="E24" s="23">
        <v>442.5</v>
      </c>
      <c r="F24" s="19">
        <f>'[1]т №2 '!E16</f>
        <v>195.8</v>
      </c>
      <c r="G24" s="8"/>
    </row>
    <row r="25" spans="1:7">
      <c r="A25" s="16" t="s">
        <v>43</v>
      </c>
      <c r="B25" s="9" t="s">
        <v>44</v>
      </c>
      <c r="C25" s="10" t="s">
        <v>14</v>
      </c>
      <c r="D25" s="19">
        <f>'[1]т №2 '!C17</f>
        <v>285.64699999999999</v>
      </c>
      <c r="E25" s="23">
        <v>371</v>
      </c>
      <c r="F25" s="19">
        <f>'[1]т №2 '!E17</f>
        <v>304.39999999999998</v>
      </c>
      <c r="G25" s="24"/>
    </row>
    <row r="26" spans="1:7">
      <c r="A26" s="16"/>
      <c r="B26" s="9" t="s">
        <v>45</v>
      </c>
      <c r="C26" s="10"/>
      <c r="D26" s="19"/>
      <c r="E26" s="19"/>
      <c r="F26" s="23">
        <f>'[1]т №2 '!E18</f>
        <v>73.441687999999942</v>
      </c>
      <c r="G26" s="24"/>
    </row>
    <row r="27" spans="1:7">
      <c r="A27" s="4" t="s">
        <v>46</v>
      </c>
      <c r="B27" s="25" t="s">
        <v>47</v>
      </c>
      <c r="C27" s="26"/>
      <c r="D27" s="19"/>
      <c r="E27" s="19"/>
      <c r="F27" s="19"/>
      <c r="G27" s="8"/>
    </row>
    <row r="28" spans="1:7">
      <c r="A28" s="16"/>
      <c r="B28" s="27" t="s">
        <v>15</v>
      </c>
      <c r="C28" s="28"/>
      <c r="D28" s="19"/>
      <c r="E28" s="19"/>
      <c r="F28" s="19"/>
      <c r="G28" s="20"/>
    </row>
    <row r="29" spans="1:7" ht="23.25">
      <c r="A29" s="4" t="s">
        <v>48</v>
      </c>
      <c r="B29" s="13" t="s">
        <v>49</v>
      </c>
      <c r="C29" s="29" t="s">
        <v>50</v>
      </c>
      <c r="D29" s="14">
        <f>D30+D38</f>
        <v>35943.777852839994</v>
      </c>
      <c r="E29" s="14">
        <v>42867.3</v>
      </c>
      <c r="F29" s="14">
        <f>F30+F38</f>
        <v>44901.980302648306</v>
      </c>
      <c r="G29" s="12"/>
    </row>
    <row r="30" spans="1:7">
      <c r="A30" s="16" t="s">
        <v>51</v>
      </c>
      <c r="B30" s="11" t="s">
        <v>52</v>
      </c>
      <c r="C30" s="30" t="s">
        <v>50</v>
      </c>
      <c r="D30" s="23">
        <f>D33*D32/1000</f>
        <v>34853.815797839998</v>
      </c>
      <c r="E30" s="23">
        <v>41933.1</v>
      </c>
      <c r="F30" s="23">
        <f>'[1]т №7'!E26</f>
        <v>44075.662146650189</v>
      </c>
      <c r="G30" s="8"/>
    </row>
    <row r="31" spans="1:7">
      <c r="A31" s="16"/>
      <c r="B31" s="9" t="s">
        <v>53</v>
      </c>
      <c r="C31" s="30" t="s">
        <v>54</v>
      </c>
      <c r="D31" s="23">
        <f>D32/D13*1000</f>
        <v>282.17637518021513</v>
      </c>
      <c r="E31" s="19">
        <v>286.14</v>
      </c>
      <c r="F31" s="22">
        <f>F32/F13*1000</f>
        <v>290.10005851183803</v>
      </c>
      <c r="G31" s="8"/>
    </row>
    <row r="32" spans="1:7">
      <c r="A32" s="16"/>
      <c r="B32" s="9" t="s">
        <v>55</v>
      </c>
      <c r="C32" s="30" t="s">
        <v>56</v>
      </c>
      <c r="D32" s="19">
        <v>814.20299999999997</v>
      </c>
      <c r="E32" s="19">
        <v>876.3</v>
      </c>
      <c r="F32" s="22">
        <f>'[1]т №7'!C26</f>
        <v>887.47699999999998</v>
      </c>
      <c r="G32" s="8"/>
    </row>
    <row r="33" spans="1:7">
      <c r="A33" s="16"/>
      <c r="B33" s="9" t="s">
        <v>57</v>
      </c>
      <c r="C33" s="30" t="s">
        <v>58</v>
      </c>
      <c r="D33" s="31">
        <v>42807.28</v>
      </c>
      <c r="E33" s="19">
        <v>47852.4</v>
      </c>
      <c r="F33" s="31">
        <f>F30/F32*1000</f>
        <v>49664.004978889803</v>
      </c>
      <c r="G33" s="8"/>
    </row>
    <row r="34" spans="1:7">
      <c r="A34" s="16" t="s">
        <v>59</v>
      </c>
      <c r="B34" s="11" t="s">
        <v>60</v>
      </c>
      <c r="C34" s="29" t="s">
        <v>50</v>
      </c>
      <c r="D34" s="7"/>
      <c r="E34" s="7"/>
      <c r="F34" s="7"/>
      <c r="G34" s="12"/>
    </row>
    <row r="35" spans="1:7">
      <c r="A35" s="16"/>
      <c r="B35" s="9" t="s">
        <v>53</v>
      </c>
      <c r="C35" s="30" t="s">
        <v>54</v>
      </c>
      <c r="D35" s="19"/>
      <c r="E35" s="19"/>
      <c r="F35" s="19"/>
      <c r="G35" s="8"/>
    </row>
    <row r="36" spans="1:7">
      <c r="A36" s="16"/>
      <c r="B36" s="9" t="s">
        <v>55</v>
      </c>
      <c r="C36" s="30" t="s">
        <v>56</v>
      </c>
      <c r="D36" s="19"/>
      <c r="E36" s="19"/>
      <c r="F36" s="19"/>
      <c r="G36" s="8"/>
    </row>
    <row r="37" spans="1:7">
      <c r="A37" s="16"/>
      <c r="B37" s="9" t="s">
        <v>57</v>
      </c>
      <c r="C37" s="30" t="s">
        <v>58</v>
      </c>
      <c r="D37" s="19"/>
      <c r="E37" s="19"/>
      <c r="F37" s="19"/>
      <c r="G37" s="8"/>
    </row>
    <row r="38" spans="1:7">
      <c r="A38" s="16" t="s">
        <v>61</v>
      </c>
      <c r="B38" s="11" t="s">
        <v>62</v>
      </c>
      <c r="C38" s="30" t="s">
        <v>50</v>
      </c>
      <c r="D38" s="23">
        <f>D40*D41/1000</f>
        <v>1089.962055</v>
      </c>
      <c r="E38" s="23">
        <v>934.2</v>
      </c>
      <c r="F38" s="23">
        <f>'[1]т №7'!E27</f>
        <v>826.3181559981175</v>
      </c>
      <c r="G38" s="8"/>
    </row>
    <row r="39" spans="1:7">
      <c r="A39" s="16"/>
      <c r="B39" s="9" t="s">
        <v>53</v>
      </c>
      <c r="C39" s="30" t="s">
        <v>54</v>
      </c>
      <c r="D39" s="19"/>
      <c r="E39" s="19"/>
      <c r="F39" s="19"/>
      <c r="G39" s="8"/>
    </row>
    <row r="40" spans="1:7">
      <c r="A40" s="16"/>
      <c r="B40" s="9" t="s">
        <v>55</v>
      </c>
      <c r="C40" s="30" t="s">
        <v>56</v>
      </c>
      <c r="D40" s="19">
        <v>16.38</v>
      </c>
      <c r="E40" s="19">
        <v>12.87</v>
      </c>
      <c r="F40" s="22">
        <f>'[1]т №7'!C27</f>
        <v>13.047000000000001</v>
      </c>
      <c r="G40" s="8"/>
    </row>
    <row r="41" spans="1:7">
      <c r="A41" s="16"/>
      <c r="B41" s="9" t="s">
        <v>57</v>
      </c>
      <c r="C41" s="30" t="s">
        <v>58</v>
      </c>
      <c r="D41" s="19">
        <v>66542.25</v>
      </c>
      <c r="E41" s="19">
        <v>72590</v>
      </c>
      <c r="F41" s="31">
        <f>F38/F40*1000</f>
        <v>63333.95845773875</v>
      </c>
      <c r="G41" s="8"/>
    </row>
    <row r="42" spans="1:7">
      <c r="A42" s="16" t="s">
        <v>63</v>
      </c>
      <c r="B42" s="11" t="s">
        <v>64</v>
      </c>
      <c r="C42" s="30" t="s">
        <v>50</v>
      </c>
      <c r="D42" s="7"/>
      <c r="E42" s="23"/>
      <c r="F42" s="23"/>
      <c r="G42" s="23"/>
    </row>
    <row r="43" spans="1:7">
      <c r="A43" s="16"/>
      <c r="B43" s="9" t="s">
        <v>55</v>
      </c>
      <c r="C43" s="30" t="s">
        <v>56</v>
      </c>
      <c r="D43" s="19"/>
      <c r="E43" s="19"/>
      <c r="F43" s="23"/>
      <c r="G43" s="8"/>
    </row>
    <row r="44" spans="1:7">
      <c r="A44" s="32"/>
      <c r="B44" s="9" t="s">
        <v>65</v>
      </c>
      <c r="C44" s="30" t="s">
        <v>58</v>
      </c>
      <c r="D44" s="19"/>
      <c r="E44" s="19"/>
      <c r="F44" s="19"/>
      <c r="G44" s="8"/>
    </row>
    <row r="45" spans="1:7" ht="23.25">
      <c r="A45" s="33" t="s">
        <v>66</v>
      </c>
      <c r="B45" s="13" t="s">
        <v>67</v>
      </c>
      <c r="C45" s="30" t="s">
        <v>50</v>
      </c>
      <c r="D45" s="19"/>
      <c r="E45" s="19"/>
      <c r="F45" s="19"/>
      <c r="G45" s="8"/>
    </row>
    <row r="46" spans="1:7">
      <c r="A46" s="33"/>
      <c r="B46" s="9" t="s">
        <v>55</v>
      </c>
      <c r="C46" s="30" t="s">
        <v>14</v>
      </c>
      <c r="D46" s="19"/>
      <c r="E46" s="19"/>
      <c r="F46" s="19"/>
      <c r="G46" s="8"/>
    </row>
    <row r="47" spans="1:7">
      <c r="A47" s="33"/>
      <c r="B47" s="9" t="s">
        <v>68</v>
      </c>
      <c r="C47" s="30" t="s">
        <v>58</v>
      </c>
      <c r="D47" s="19"/>
      <c r="E47" s="19"/>
      <c r="F47" s="19"/>
      <c r="G47" s="8"/>
    </row>
    <row r="48" spans="1:7" ht="23.25">
      <c r="A48" s="33" t="s">
        <v>69</v>
      </c>
      <c r="B48" s="5" t="s">
        <v>70</v>
      </c>
      <c r="C48" s="30" t="s">
        <v>50</v>
      </c>
      <c r="D48" s="15">
        <f>D50*D49*12/1000</f>
        <v>1691.172</v>
      </c>
      <c r="E48" s="14">
        <v>1758.3</v>
      </c>
      <c r="F48" s="14">
        <f>'[1]т №8'!K8</f>
        <v>2109.4</v>
      </c>
      <c r="G48" s="8"/>
    </row>
    <row r="49" spans="1:7">
      <c r="A49" s="34"/>
      <c r="B49" s="9" t="s">
        <v>71</v>
      </c>
      <c r="C49" s="30" t="s">
        <v>72</v>
      </c>
      <c r="D49" s="19">
        <v>9</v>
      </c>
      <c r="E49" s="19">
        <v>10</v>
      </c>
      <c r="F49" s="19">
        <f>'[1]т №8'!I8</f>
        <v>10</v>
      </c>
      <c r="G49" s="8"/>
    </row>
    <row r="50" spans="1:7">
      <c r="A50" s="34"/>
      <c r="B50" s="9" t="s">
        <v>73</v>
      </c>
      <c r="C50" s="30" t="s">
        <v>58</v>
      </c>
      <c r="D50" s="31">
        <v>15659</v>
      </c>
      <c r="E50" s="19">
        <v>14652.4</v>
      </c>
      <c r="F50" s="31">
        <f>F48/F49/12*1000</f>
        <v>17578.333333333332</v>
      </c>
      <c r="G50" s="8"/>
    </row>
    <row r="51" spans="1:7" ht="23.25">
      <c r="A51" s="33" t="s">
        <v>74</v>
      </c>
      <c r="B51" s="5" t="s">
        <v>75</v>
      </c>
      <c r="C51" s="30" t="s">
        <v>50</v>
      </c>
      <c r="D51" s="7">
        <v>571.1</v>
      </c>
      <c r="E51" s="14">
        <f>E48*32.3/100</f>
        <v>567.93089999999995</v>
      </c>
      <c r="F51" s="14">
        <f>F48*32.3/100</f>
        <v>681.33619999999996</v>
      </c>
      <c r="G51" s="8"/>
    </row>
    <row r="52" spans="1:7" ht="34.5">
      <c r="A52" s="33" t="s">
        <v>76</v>
      </c>
      <c r="B52" s="13" t="s">
        <v>77</v>
      </c>
      <c r="C52" s="30" t="s">
        <v>50</v>
      </c>
      <c r="D52" s="19">
        <v>3695.3</v>
      </c>
      <c r="E52" s="23">
        <v>5698</v>
      </c>
      <c r="F52" s="23">
        <f>F53+F54+F55+F61</f>
        <v>5170.0174531200009</v>
      </c>
      <c r="G52" s="8"/>
    </row>
    <row r="53" spans="1:7">
      <c r="A53" s="34" t="s">
        <v>78</v>
      </c>
      <c r="B53" s="9" t="s">
        <v>79</v>
      </c>
      <c r="C53" s="30" t="s">
        <v>50</v>
      </c>
      <c r="D53" s="19"/>
      <c r="E53" s="19"/>
      <c r="F53" s="23">
        <f>'[1]т №10'!N28/1000</f>
        <v>278.61955311999998</v>
      </c>
      <c r="G53" s="8"/>
    </row>
    <row r="54" spans="1:7" ht="23.25">
      <c r="A54" s="34" t="s">
        <v>80</v>
      </c>
      <c r="B54" s="9" t="s">
        <v>81</v>
      </c>
      <c r="C54" s="30" t="s">
        <v>50</v>
      </c>
      <c r="D54" s="19"/>
      <c r="E54" s="19"/>
      <c r="F54" s="23">
        <f>'[1]т №11,12'!G18</f>
        <v>0</v>
      </c>
      <c r="G54" s="8"/>
    </row>
    <row r="55" spans="1:7" ht="23.25">
      <c r="A55" s="34" t="s">
        <v>82</v>
      </c>
      <c r="B55" s="9" t="s">
        <v>83</v>
      </c>
      <c r="C55" s="30" t="s">
        <v>50</v>
      </c>
      <c r="D55" s="19">
        <v>3695.3</v>
      </c>
      <c r="E55" s="19">
        <v>5698</v>
      </c>
      <c r="F55" s="23">
        <f>F56+F57+F60</f>
        <v>4393.0879000000004</v>
      </c>
      <c r="G55" s="8"/>
    </row>
    <row r="56" spans="1:7">
      <c r="A56" s="34"/>
      <c r="B56" s="9" t="s">
        <v>84</v>
      </c>
      <c r="C56" s="30" t="s">
        <v>50</v>
      </c>
      <c r="D56" s="19"/>
      <c r="E56" s="19">
        <v>4076.2</v>
      </c>
      <c r="F56" s="22">
        <f>'[1]т №11,12'!F18</f>
        <v>2416.1289999999999</v>
      </c>
      <c r="G56" s="8"/>
    </row>
    <row r="57" spans="1:7" ht="23.25">
      <c r="A57" s="34"/>
      <c r="B57" s="9" t="s">
        <v>85</v>
      </c>
      <c r="C57" s="30" t="s">
        <v>50</v>
      </c>
      <c r="D57" s="19">
        <f>'[1]т №8'!E13</f>
        <v>526.6</v>
      </c>
      <c r="E57" s="23">
        <v>1225.8</v>
      </c>
      <c r="F57" s="19">
        <f>'[1]т №8'!K13</f>
        <v>1494.3</v>
      </c>
      <c r="G57" s="8"/>
    </row>
    <row r="58" spans="1:7">
      <c r="A58" s="34"/>
      <c r="B58" s="9" t="s">
        <v>71</v>
      </c>
      <c r="C58" s="30" t="s">
        <v>72</v>
      </c>
      <c r="D58" s="19">
        <f>'[1]т №8'!C13</f>
        <v>7</v>
      </c>
      <c r="E58" s="19">
        <v>7</v>
      </c>
      <c r="F58" s="19">
        <v>7</v>
      </c>
      <c r="G58" s="8"/>
    </row>
    <row r="59" spans="1:7">
      <c r="A59" s="34"/>
      <c r="B59" s="9" t="s">
        <v>73</v>
      </c>
      <c r="C59" s="30" t="s">
        <v>58</v>
      </c>
      <c r="D59" s="31">
        <f>D57/D58/12*1000</f>
        <v>6269.0476190476193</v>
      </c>
      <c r="E59" s="23">
        <f>E57/E58/12*1000</f>
        <v>14592.857142857141</v>
      </c>
      <c r="F59" s="31">
        <f>F57/F58/12*1000</f>
        <v>17789.285714285714</v>
      </c>
      <c r="G59" s="8"/>
    </row>
    <row r="60" spans="1:7">
      <c r="A60" s="34"/>
      <c r="B60" s="9" t="s">
        <v>86</v>
      </c>
      <c r="C60" s="30" t="s">
        <v>50</v>
      </c>
      <c r="D60" s="19">
        <v>177.8</v>
      </c>
      <c r="E60" s="23">
        <v>395.9</v>
      </c>
      <c r="F60" s="23">
        <f>'[1]т №9'!F14</f>
        <v>482.6588999999999</v>
      </c>
      <c r="G60" s="8"/>
    </row>
    <row r="61" spans="1:7" ht="23.25">
      <c r="A61" s="34" t="s">
        <v>87</v>
      </c>
      <c r="B61" s="9" t="s">
        <v>88</v>
      </c>
      <c r="C61" s="30" t="s">
        <v>50</v>
      </c>
      <c r="D61" s="19"/>
      <c r="E61" s="19"/>
      <c r="F61" s="23">
        <f>'[1]т №9'!F15</f>
        <v>498.31</v>
      </c>
      <c r="G61" s="8"/>
    </row>
    <row r="62" spans="1:7">
      <c r="A62" s="33" t="s">
        <v>89</v>
      </c>
      <c r="B62" s="35" t="s">
        <v>90</v>
      </c>
      <c r="C62" s="30" t="s">
        <v>50</v>
      </c>
      <c r="D62" s="7">
        <v>1730.7</v>
      </c>
      <c r="E62" s="14">
        <v>3424.8</v>
      </c>
      <c r="F62" s="14">
        <f>'[1]т №14'!H19</f>
        <v>2251.4697000000006</v>
      </c>
      <c r="G62" s="20"/>
    </row>
    <row r="63" spans="1:7" ht="23.25">
      <c r="A63" s="34" t="s">
        <v>91</v>
      </c>
      <c r="B63" s="9" t="s">
        <v>92</v>
      </c>
      <c r="C63" s="30" t="s">
        <v>50</v>
      </c>
      <c r="D63" s="19">
        <f>'[1]т №8'!E10</f>
        <v>518.85</v>
      </c>
      <c r="E63" s="19">
        <v>454.2</v>
      </c>
      <c r="F63" s="19">
        <f>'[1]т №14'!H16</f>
        <v>573.9</v>
      </c>
      <c r="G63" s="8"/>
    </row>
    <row r="64" spans="1:7">
      <c r="A64" s="34"/>
      <c r="B64" s="9" t="s">
        <v>71</v>
      </c>
      <c r="C64" s="30" t="s">
        <v>72</v>
      </c>
      <c r="D64" s="19">
        <v>2</v>
      </c>
      <c r="E64" s="19">
        <v>2</v>
      </c>
      <c r="F64" s="19">
        <v>2</v>
      </c>
      <c r="G64" s="8"/>
    </row>
    <row r="65" spans="1:7">
      <c r="A65" s="34"/>
      <c r="B65" s="9" t="s">
        <v>73</v>
      </c>
      <c r="C65" s="30" t="s">
        <v>58</v>
      </c>
      <c r="D65" s="31">
        <f>D63/D64/12*1000</f>
        <v>21618.750000000004</v>
      </c>
      <c r="E65" s="19">
        <f>E63/E64/12*1000</f>
        <v>18925</v>
      </c>
      <c r="F65" s="31">
        <f>F63/F64/12*1000</f>
        <v>23912.499999999996</v>
      </c>
      <c r="G65" s="8"/>
    </row>
    <row r="66" spans="1:7">
      <c r="A66" s="34" t="s">
        <v>93</v>
      </c>
      <c r="B66" s="9" t="s">
        <v>86</v>
      </c>
      <c r="C66" s="30" t="s">
        <v>50</v>
      </c>
      <c r="D66" s="19">
        <v>175.2</v>
      </c>
      <c r="E66" s="23">
        <v>146.69999999999999</v>
      </c>
      <c r="F66" s="23">
        <f>'[1]т №14'!H17</f>
        <v>185.36969999999997</v>
      </c>
      <c r="G66" s="8"/>
    </row>
    <row r="67" spans="1:7" ht="26.25">
      <c r="A67" s="36" t="s">
        <v>94</v>
      </c>
      <c r="B67" s="35" t="s">
        <v>95</v>
      </c>
      <c r="C67" s="30" t="s">
        <v>50</v>
      </c>
      <c r="D67" s="7">
        <v>6231.9</v>
      </c>
      <c r="E67" s="7">
        <v>7337.7</v>
      </c>
      <c r="F67" s="7">
        <f>'[1]т №15'!H18</f>
        <v>8500</v>
      </c>
      <c r="G67" s="8"/>
    </row>
    <row r="68" spans="1:7">
      <c r="A68" s="37" t="s">
        <v>96</v>
      </c>
      <c r="B68" s="9" t="s">
        <v>97</v>
      </c>
      <c r="C68" s="30" t="s">
        <v>50</v>
      </c>
      <c r="D68" s="14">
        <f>'[1]т №15'!D8</f>
        <v>2402.1220920356041</v>
      </c>
      <c r="E68" s="19">
        <v>2943.4</v>
      </c>
      <c r="F68" s="23">
        <f>'[1]т №15'!H8</f>
        <v>3176.7267478103458</v>
      </c>
      <c r="G68" s="8"/>
    </row>
    <row r="69" spans="1:7">
      <c r="A69" s="37"/>
      <c r="B69" s="9" t="s">
        <v>71</v>
      </c>
      <c r="C69" s="30" t="s">
        <v>72</v>
      </c>
      <c r="D69" s="14">
        <f>D68/D70/12*1000</f>
        <v>9.2086135340402517</v>
      </c>
      <c r="E69" s="19">
        <v>11.2</v>
      </c>
      <c r="F69" s="23">
        <f>F68/12/F70*1000</f>
        <v>11.175215818805169</v>
      </c>
      <c r="G69" s="8"/>
    </row>
    <row r="70" spans="1:7">
      <c r="A70" s="37"/>
      <c r="B70" s="9" t="s">
        <v>73</v>
      </c>
      <c r="C70" s="30" t="s">
        <v>58</v>
      </c>
      <c r="D70" s="14">
        <v>21738</v>
      </c>
      <c r="E70" s="31">
        <f>E68/E69/12*1000</f>
        <v>21900.297619047622</v>
      </c>
      <c r="F70" s="31">
        <v>23688.78</v>
      </c>
      <c r="G70" s="8"/>
    </row>
    <row r="71" spans="1:7">
      <c r="A71" s="37" t="s">
        <v>98</v>
      </c>
      <c r="B71" s="9" t="s">
        <v>86</v>
      </c>
      <c r="C71" s="30" t="s">
        <v>50</v>
      </c>
      <c r="D71" s="14">
        <f>'[1]т №15'!D9</f>
        <v>656.50849496771184</v>
      </c>
      <c r="E71" s="23">
        <v>1068.4000000000001</v>
      </c>
      <c r="F71" s="23">
        <f>'[1]т №15'!H9</f>
        <v>1026.0674591427057</v>
      </c>
      <c r="G71" s="8"/>
    </row>
    <row r="72" spans="1:7">
      <c r="A72" s="37" t="s">
        <v>99</v>
      </c>
      <c r="B72" s="9" t="s">
        <v>100</v>
      </c>
      <c r="C72" s="30" t="s">
        <v>50</v>
      </c>
      <c r="D72" s="7"/>
      <c r="E72" s="7"/>
      <c r="F72" s="19"/>
      <c r="G72" s="8"/>
    </row>
    <row r="73" spans="1:7">
      <c r="A73" s="37" t="s">
        <v>101</v>
      </c>
      <c r="B73" s="9" t="s">
        <v>102</v>
      </c>
      <c r="C73" s="30" t="s">
        <v>50</v>
      </c>
      <c r="D73" s="7"/>
      <c r="E73" s="7"/>
      <c r="F73" s="19"/>
      <c r="G73" s="8"/>
    </row>
    <row r="74" spans="1:7" ht="23.25">
      <c r="A74" s="37" t="s">
        <v>103</v>
      </c>
      <c r="B74" s="9" t="s">
        <v>104</v>
      </c>
      <c r="C74" s="30" t="s">
        <v>50</v>
      </c>
      <c r="D74" s="7"/>
      <c r="E74" s="7"/>
      <c r="F74" s="19"/>
      <c r="G74" s="8"/>
    </row>
    <row r="75" spans="1:7" ht="34.5">
      <c r="A75" s="37" t="s">
        <v>105</v>
      </c>
      <c r="B75" s="9" t="s">
        <v>106</v>
      </c>
      <c r="C75" s="30" t="s">
        <v>50</v>
      </c>
      <c r="D75" s="14"/>
      <c r="E75" s="14"/>
      <c r="F75" s="23">
        <f>'[1]т №15'!H13</f>
        <v>97.840173365685871</v>
      </c>
      <c r="G75" s="8"/>
    </row>
    <row r="76" spans="1:7">
      <c r="A76" s="37"/>
      <c r="B76" s="9" t="s">
        <v>107</v>
      </c>
      <c r="C76" s="30" t="s">
        <v>50</v>
      </c>
      <c r="D76" s="7"/>
      <c r="E76" s="7"/>
      <c r="F76" s="19"/>
      <c r="G76" s="8"/>
    </row>
    <row r="77" spans="1:7" ht="23.25">
      <c r="A77" s="37" t="s">
        <v>108</v>
      </c>
      <c r="B77" s="9" t="s">
        <v>109</v>
      </c>
      <c r="C77" s="30" t="s">
        <v>50</v>
      </c>
      <c r="D77" s="14">
        <f>D67-D68-D71-D75-D78</f>
        <v>2900.6305858397814</v>
      </c>
      <c r="E77" s="23">
        <v>3046.2</v>
      </c>
      <c r="F77" s="23">
        <f>F67-F68-F71-F74-F75-F78</f>
        <v>4199.3656196812626</v>
      </c>
      <c r="G77" s="8"/>
    </row>
    <row r="78" spans="1:7">
      <c r="A78" s="37" t="s">
        <v>110</v>
      </c>
      <c r="B78" s="9" t="s">
        <v>111</v>
      </c>
      <c r="C78" s="30" t="s">
        <v>50</v>
      </c>
      <c r="D78" s="38">
        <f>'[1]т №15'!D14</f>
        <v>272.63882715690266</v>
      </c>
      <c r="E78" s="38">
        <v>279.7</v>
      </c>
      <c r="F78" s="23">
        <f>'[1]т №15'!H14</f>
        <v>0</v>
      </c>
      <c r="G78" s="39"/>
    </row>
    <row r="79" spans="1:7">
      <c r="A79" s="36" t="s">
        <v>112</v>
      </c>
      <c r="B79" s="40" t="s">
        <v>113</v>
      </c>
      <c r="C79" s="29" t="s">
        <v>50</v>
      </c>
      <c r="D79" s="7">
        <v>202.5</v>
      </c>
      <c r="E79" s="7"/>
      <c r="F79" s="14">
        <f>F80+F81+F82</f>
        <v>270</v>
      </c>
      <c r="G79" s="12"/>
    </row>
    <row r="80" spans="1:7" ht="23.25">
      <c r="A80" s="37" t="s">
        <v>114</v>
      </c>
      <c r="B80" s="9" t="s">
        <v>115</v>
      </c>
      <c r="C80" s="30" t="s">
        <v>50</v>
      </c>
      <c r="D80" s="7">
        <v>202.5</v>
      </c>
      <c r="E80" s="19"/>
      <c r="F80" s="23">
        <f>'[1]т №17'!E32</f>
        <v>0</v>
      </c>
      <c r="G80" s="8"/>
    </row>
    <row r="81" spans="1:7" ht="23.25">
      <c r="A81" s="37" t="s">
        <v>116</v>
      </c>
      <c r="B81" s="9" t="s">
        <v>117</v>
      </c>
      <c r="C81" s="30" t="s">
        <v>50</v>
      </c>
      <c r="D81" s="7"/>
      <c r="E81" s="19"/>
      <c r="F81" s="19">
        <f>'[1]т №17'!E25</f>
        <v>270</v>
      </c>
      <c r="G81" s="8"/>
    </row>
    <row r="82" spans="1:7">
      <c r="A82" s="37" t="s">
        <v>118</v>
      </c>
      <c r="B82" s="9" t="s">
        <v>119</v>
      </c>
      <c r="C82" s="30" t="s">
        <v>50</v>
      </c>
      <c r="D82" s="7"/>
      <c r="E82" s="19"/>
      <c r="F82" s="19"/>
      <c r="G82" s="8"/>
    </row>
    <row r="83" spans="1:7" ht="15.75">
      <c r="A83" s="33" t="s">
        <v>120</v>
      </c>
      <c r="B83" s="41" t="s">
        <v>47</v>
      </c>
      <c r="C83" s="29" t="s">
        <v>50</v>
      </c>
      <c r="D83" s="42">
        <f>D79+D67+D62+D52+D51+D48+D45+D29</f>
        <v>50066.449852839993</v>
      </c>
      <c r="E83" s="42">
        <f>E79+E67+E62+E52+E51+E48+E45+E29</f>
        <v>61654.030899999998</v>
      </c>
      <c r="F83" s="43">
        <f>F79+F67+F62+F52+F51+F48+F45+F29</f>
        <v>63884.20365576831</v>
      </c>
      <c r="G83" s="44"/>
    </row>
    <row r="84" spans="1:7" ht="15.75">
      <c r="A84" s="33" t="s">
        <v>121</v>
      </c>
      <c r="B84" s="41" t="s">
        <v>122</v>
      </c>
      <c r="C84" s="29" t="s">
        <v>50</v>
      </c>
      <c r="D84" s="43">
        <f>D97-D83</f>
        <v>-2154.1498528399898</v>
      </c>
      <c r="E84" s="43">
        <f>E97-E83+E95</f>
        <v>1027.2691000000007</v>
      </c>
      <c r="F84" s="43">
        <f>F97-F83</f>
        <v>3194.2101827884253</v>
      </c>
      <c r="G84" s="44"/>
    </row>
    <row r="85" spans="1:7">
      <c r="A85" s="34"/>
      <c r="B85" s="27" t="s">
        <v>123</v>
      </c>
      <c r="C85" s="30" t="s">
        <v>50</v>
      </c>
      <c r="D85" s="19"/>
      <c r="E85" s="7"/>
      <c r="F85" s="7"/>
      <c r="G85" s="20"/>
    </row>
    <row r="86" spans="1:7" ht="23.25">
      <c r="A86" s="34" t="s">
        <v>124</v>
      </c>
      <c r="B86" s="45" t="s">
        <v>125</v>
      </c>
      <c r="C86" s="30" t="s">
        <v>50</v>
      </c>
      <c r="D86" s="19"/>
      <c r="E86" s="19"/>
      <c r="F86" s="23">
        <f>'[1]т №16'!E7</f>
        <v>1991.9592827884253</v>
      </c>
      <c r="G86" s="20"/>
    </row>
    <row r="87" spans="1:7">
      <c r="A87" s="34"/>
      <c r="B87" s="45" t="s">
        <v>126</v>
      </c>
      <c r="C87" s="30" t="s">
        <v>50</v>
      </c>
      <c r="D87" s="19"/>
      <c r="E87" s="19"/>
      <c r="F87" s="23"/>
      <c r="G87" s="20"/>
    </row>
    <row r="88" spans="1:7">
      <c r="A88" s="34" t="s">
        <v>127</v>
      </c>
      <c r="B88" s="45" t="s">
        <v>128</v>
      </c>
      <c r="C88" s="30" t="s">
        <v>50</v>
      </c>
      <c r="D88" s="19"/>
      <c r="E88" s="19">
        <f>'[1]т №18'!E44</f>
        <v>356.3</v>
      </c>
      <c r="F88" s="23">
        <f>'[1]т №16'!E9</f>
        <v>286.54500000000002</v>
      </c>
      <c r="G88" s="20"/>
    </row>
    <row r="89" spans="1:7">
      <c r="A89" s="34" t="s">
        <v>129</v>
      </c>
      <c r="B89" s="45" t="s">
        <v>130</v>
      </c>
      <c r="C89" s="30" t="s">
        <v>50</v>
      </c>
      <c r="D89" s="19"/>
      <c r="E89" s="19">
        <f>'[1]т №18'!E45</f>
        <v>49</v>
      </c>
      <c r="F89" s="23">
        <f>'[1]т №16'!E10</f>
        <v>49</v>
      </c>
      <c r="G89" s="20"/>
    </row>
    <row r="90" spans="1:7">
      <c r="A90" s="34" t="s">
        <v>131</v>
      </c>
      <c r="B90" s="45" t="s">
        <v>132</v>
      </c>
      <c r="C90" s="30" t="s">
        <v>50</v>
      </c>
      <c r="D90" s="19"/>
      <c r="E90" s="19"/>
      <c r="F90" s="23"/>
      <c r="G90" s="20"/>
    </row>
    <row r="91" spans="1:7">
      <c r="A91" s="34" t="s">
        <v>133</v>
      </c>
      <c r="B91" s="45" t="s">
        <v>134</v>
      </c>
      <c r="C91" s="30" t="s">
        <v>50</v>
      </c>
      <c r="D91" s="19"/>
      <c r="E91" s="19">
        <v>622</v>
      </c>
      <c r="F91" s="23">
        <f>'[1]т №16'!E15</f>
        <v>866.70589999999993</v>
      </c>
      <c r="G91" s="20"/>
    </row>
    <row r="92" spans="1:7">
      <c r="A92" s="34" t="s">
        <v>135</v>
      </c>
      <c r="B92" s="45" t="s">
        <v>136</v>
      </c>
      <c r="C92" s="30" t="s">
        <v>50</v>
      </c>
      <c r="D92" s="19"/>
      <c r="E92" s="19"/>
      <c r="F92" s="23"/>
      <c r="G92" s="20"/>
    </row>
    <row r="93" spans="1:7">
      <c r="A93" s="34" t="s">
        <v>137</v>
      </c>
      <c r="B93" s="45" t="s">
        <v>138</v>
      </c>
      <c r="C93" s="30" t="s">
        <v>50</v>
      </c>
      <c r="D93" s="19"/>
      <c r="E93" s="7"/>
      <c r="F93" s="7"/>
      <c r="G93" s="20"/>
    </row>
    <row r="94" spans="1:7">
      <c r="A94" s="33" t="s">
        <v>139</v>
      </c>
      <c r="B94" s="11" t="s">
        <v>140</v>
      </c>
      <c r="C94" s="30" t="s">
        <v>50</v>
      </c>
      <c r="D94" s="7"/>
      <c r="E94" s="7"/>
      <c r="F94" s="7"/>
      <c r="G94" s="46"/>
    </row>
    <row r="95" spans="1:7">
      <c r="A95" s="33" t="s">
        <v>141</v>
      </c>
      <c r="B95" s="11" t="s">
        <v>142</v>
      </c>
      <c r="C95" s="30" t="s">
        <v>50</v>
      </c>
      <c r="D95" s="7"/>
      <c r="E95" s="7">
        <v>421.2</v>
      </c>
      <c r="F95" s="7"/>
      <c r="G95" s="46"/>
    </row>
    <row r="96" spans="1:7">
      <c r="A96" s="33" t="s">
        <v>143</v>
      </c>
      <c r="B96" s="11" t="s">
        <v>144</v>
      </c>
      <c r="C96" s="29" t="s">
        <v>21</v>
      </c>
      <c r="D96" s="31"/>
      <c r="E96" s="47">
        <v>1.7</v>
      </c>
      <c r="F96" s="47">
        <v>5</v>
      </c>
      <c r="G96" s="20"/>
    </row>
    <row r="97" spans="1:7" ht="15.75">
      <c r="A97" s="33" t="s">
        <v>145</v>
      </c>
      <c r="B97" s="48" t="s">
        <v>146</v>
      </c>
      <c r="C97" s="29" t="s">
        <v>50</v>
      </c>
      <c r="D97" s="49">
        <v>47912.3</v>
      </c>
      <c r="E97" s="49">
        <v>62260.1</v>
      </c>
      <c r="F97" s="49">
        <f>F83*1.05</f>
        <v>67078.413838556735</v>
      </c>
      <c r="G97" s="50"/>
    </row>
    <row r="98" spans="1:7">
      <c r="A98" s="33" t="s">
        <v>147</v>
      </c>
      <c r="B98" s="11" t="s">
        <v>148</v>
      </c>
      <c r="C98" s="29" t="s">
        <v>58</v>
      </c>
      <c r="D98" s="51">
        <f>D83/D17</f>
        <v>21.379399956290179</v>
      </c>
      <c r="E98" s="52">
        <f>E83/E17</f>
        <v>23.491724480853495</v>
      </c>
      <c r="F98" s="52">
        <f>F83/F17</f>
        <v>26.34029010091724</v>
      </c>
      <c r="G98" s="20"/>
    </row>
    <row r="99" spans="1:7">
      <c r="A99" s="36" t="s">
        <v>149</v>
      </c>
      <c r="B99" s="11" t="s">
        <v>150</v>
      </c>
      <c r="C99" s="29" t="s">
        <v>151</v>
      </c>
      <c r="D99" s="53" t="s">
        <v>152</v>
      </c>
      <c r="E99" s="52">
        <v>23.72</v>
      </c>
      <c r="F99" s="52">
        <f>F98*1.05</f>
        <v>27.657304605963102</v>
      </c>
      <c r="G99" s="20"/>
    </row>
    <row r="100" spans="1:7">
      <c r="A100" s="33" t="s">
        <v>153</v>
      </c>
      <c r="B100" s="11" t="s">
        <v>154</v>
      </c>
      <c r="C100" s="29" t="s">
        <v>21</v>
      </c>
      <c r="D100" s="19"/>
      <c r="E100" s="54">
        <v>101.5</v>
      </c>
      <c r="F100" s="47">
        <f>F99/E99*100</f>
        <v>116.59909193070447</v>
      </c>
      <c r="G100" s="20"/>
    </row>
    <row r="101" spans="1:7">
      <c r="A101" s="55"/>
      <c r="B101" s="56"/>
      <c r="C101" s="57"/>
      <c r="D101" s="58"/>
      <c r="E101" s="58"/>
      <c r="F101" s="58"/>
      <c r="G101" s="58"/>
    </row>
    <row r="102" spans="1:7" ht="26.25">
      <c r="A102" s="59"/>
      <c r="B102" s="60" t="s">
        <v>155</v>
      </c>
      <c r="C102" s="61"/>
      <c r="E102" t="s">
        <v>156</v>
      </c>
    </row>
    <row r="103" spans="1:7">
      <c r="A103" s="59"/>
      <c r="B103" s="60"/>
      <c r="C103" s="61"/>
    </row>
    <row r="104" spans="1:7">
      <c r="A104" s="59"/>
      <c r="B104" s="60" t="s">
        <v>157</v>
      </c>
      <c r="C104" s="61"/>
      <c r="E104" t="s">
        <v>156</v>
      </c>
    </row>
    <row r="105" spans="1:7">
      <c r="C105" s="61"/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2014-05-05T00:16:27Z</dcterms:modified>
</cp:coreProperties>
</file>