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S\Desktop\OLD\МОИДОК\ТПФП\2025\Таблицы на 2025 предложения\"/>
    </mc:Choice>
  </mc:AlternateContent>
  <bookViews>
    <workbookView xWindow="120" yWindow="30" windowWidth="12120" windowHeight="8190"/>
  </bookViews>
  <sheets>
    <sheet name="2025" sheetId="11" r:id="rId1"/>
  </sheets>
  <calcPr calcId="162913" iterate="1"/>
</workbook>
</file>

<file path=xl/calcChain.xml><?xml version="1.0" encoding="utf-8"?>
<calcChain xmlns="http://schemas.openxmlformats.org/spreadsheetml/2006/main">
  <c r="M139" i="11" l="1"/>
  <c r="M135" i="11"/>
  <c r="M88" i="11"/>
  <c r="M101" i="11"/>
  <c r="M132" i="11"/>
  <c r="M102" i="11"/>
  <c r="M134" i="11"/>
  <c r="M133" i="11"/>
  <c r="M70" i="11"/>
  <c r="M68" i="11"/>
  <c r="M41" i="11" l="1"/>
  <c r="M40" i="11"/>
  <c r="M63" i="11"/>
  <c r="M62" i="11"/>
  <c r="M79" i="11" l="1"/>
  <c r="M78" i="11" s="1"/>
  <c r="M66" i="11"/>
  <c r="M64" i="11" s="1"/>
  <c r="M59" i="11"/>
  <c r="M56" i="11"/>
  <c r="M37" i="11"/>
  <c r="M34" i="11" s="1"/>
  <c r="M9" i="11"/>
  <c r="M13" i="11"/>
  <c r="M21" i="11"/>
  <c r="M19" i="11"/>
  <c r="M16" i="11" s="1"/>
  <c r="S18" i="11"/>
  <c r="H88" i="11" l="1"/>
  <c r="H133" i="11"/>
  <c r="H101" i="11"/>
  <c r="H132" i="11"/>
  <c r="Q139" i="11"/>
  <c r="Q138" i="11"/>
  <c r="Q140" i="11" s="1"/>
  <c r="P140" i="11"/>
  <c r="H134" i="11" l="1"/>
  <c r="H29" i="11"/>
  <c r="H30" i="11"/>
  <c r="H66" i="11"/>
  <c r="H34" i="11"/>
  <c r="H37" i="11"/>
  <c r="H38" i="11"/>
  <c r="H78" i="11"/>
  <c r="H79" i="11"/>
  <c r="H21" i="11"/>
  <c r="H19" i="11"/>
  <c r="H16" i="11"/>
</calcChain>
</file>

<file path=xl/comments1.xml><?xml version="1.0" encoding="utf-8"?>
<comments xmlns="http://schemas.openxmlformats.org/spreadsheetml/2006/main">
  <authors>
    <author>Ткачева Нина Алексеевна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>Ткачева Нина Алексеевна:</t>
        </r>
        <r>
          <rPr>
            <sz val="9"/>
            <color indexed="81"/>
            <rFont val="Tahoma"/>
            <family val="2"/>
            <charset val="204"/>
          </rPr>
          <t xml:space="preserve">
база</t>
        </r>
      </text>
    </comment>
  </commentList>
</comments>
</file>

<file path=xl/sharedStrings.xml><?xml version="1.0" encoding="utf-8"?>
<sst xmlns="http://schemas.openxmlformats.org/spreadsheetml/2006/main" count="365" uniqueCount="240">
  <si>
    <t xml:space="preserve">N п/п                  </t>
  </si>
  <si>
    <t xml:space="preserve">      Наименование                                                                                     </t>
  </si>
  <si>
    <t xml:space="preserve"> Единица   измерений             </t>
  </si>
  <si>
    <t xml:space="preserve">            2            </t>
  </si>
  <si>
    <t xml:space="preserve">    3     </t>
  </si>
  <si>
    <t xml:space="preserve">Необходимая   валовая выручка              </t>
  </si>
  <si>
    <t xml:space="preserve"> тыс.руб. </t>
  </si>
  <si>
    <t>Подъем воды</t>
  </si>
  <si>
    <t>тыс.м³</t>
  </si>
  <si>
    <t>Объем воды, используемой на собственные нужды</t>
  </si>
  <si>
    <t>Покупная вода</t>
  </si>
  <si>
    <t>Объем пропущенной воды через очистные сооружения</t>
  </si>
  <si>
    <t>Объем отпуска в сеть</t>
  </si>
  <si>
    <t>Объем потерь</t>
  </si>
  <si>
    <t>Уровень потерь к объему отпущенной воды в сеть</t>
  </si>
  <si>
    <t>%</t>
  </si>
  <si>
    <t>Объем реализации</t>
  </si>
  <si>
    <t xml:space="preserve">в т. ч. </t>
  </si>
  <si>
    <t>производственные нужды</t>
  </si>
  <si>
    <t>Объем реализации конечным потребителям</t>
  </si>
  <si>
    <t>население</t>
  </si>
  <si>
    <t>бюджетные организации</t>
  </si>
  <si>
    <t>из них:</t>
  </si>
  <si>
    <t>-местный бюджет</t>
  </si>
  <si>
    <t>-федеральный бюджет</t>
  </si>
  <si>
    <t>краевой бюджет</t>
  </si>
  <si>
    <t>прочие потребители</t>
  </si>
  <si>
    <t xml:space="preserve"> Производственные расходы:   </t>
  </si>
  <si>
    <t xml:space="preserve">   налоги  и  сборы  с  фонда оплаты труда                 </t>
  </si>
  <si>
    <t xml:space="preserve">  расходы      на      уплату процентов   по    займам    и кредитам                     </t>
  </si>
  <si>
    <t xml:space="preserve">  прочие     производственные расходы:                     </t>
  </si>
  <si>
    <t xml:space="preserve">   расходы   на   амортизацию автотранспорта               </t>
  </si>
  <si>
    <t xml:space="preserve">   расходы на  обезвоживание, обезвреживание и  захоронение осадка сточных вод           </t>
  </si>
  <si>
    <t xml:space="preserve">   расходы   на  приобретение (использование)               вспомогательных   материалов, запасных частей              </t>
  </si>
  <si>
    <t xml:space="preserve">   расходы  на  эксплуатацию, техническое  обслуживание   и ремонт автотранспорта        </t>
  </si>
  <si>
    <t xml:space="preserve">   расходы    на    аварийно- диспетчерское обслуживание   </t>
  </si>
  <si>
    <t xml:space="preserve">  Ремонтные расходы          </t>
  </si>
  <si>
    <t xml:space="preserve">  Административные расходы   </t>
  </si>
  <si>
    <t xml:space="preserve">   резерв   по   сомнительным долгам          гарантирующей организации                  </t>
  </si>
  <si>
    <t>1</t>
  </si>
  <si>
    <t>1.1</t>
  </si>
  <si>
    <t>1.1.1.</t>
  </si>
  <si>
    <t>1.1.1.1.</t>
  </si>
  <si>
    <t>1.1.1.2.</t>
  </si>
  <si>
    <t>1.1.1.3.</t>
  </si>
  <si>
    <t>1.1.1.4.</t>
  </si>
  <si>
    <t>1.1.1.6.2.</t>
  </si>
  <si>
    <t>1.1.1.6.1.</t>
  </si>
  <si>
    <t>расходы на осуществление производственного контроля качества воды</t>
  </si>
  <si>
    <t xml:space="preserve">  Расходы на оплату       труда производственного   персонала                </t>
  </si>
  <si>
    <t>Численность</t>
  </si>
  <si>
    <t>Средняя зарплата</t>
  </si>
  <si>
    <t>1.1.1.3.2.</t>
  </si>
  <si>
    <t>1.1.1.3.1.</t>
  </si>
  <si>
    <t xml:space="preserve"> в т.ч. расходы на оплату       труда цехового персонала                 </t>
  </si>
  <si>
    <t>тыс.руб.</t>
  </si>
  <si>
    <t>чел.</t>
  </si>
  <si>
    <t>руб.</t>
  </si>
  <si>
    <t xml:space="preserve">тыс. руб. </t>
  </si>
  <si>
    <t xml:space="preserve">  общехозяйственные расходы  (цеховые)</t>
  </si>
  <si>
    <t>1.1.1.6.3</t>
  </si>
  <si>
    <t>1.1.1.6.4</t>
  </si>
  <si>
    <t>1.1.1.6.5</t>
  </si>
  <si>
    <t>1.1.1.6.6</t>
  </si>
  <si>
    <t>1.1.1.6.</t>
  </si>
  <si>
    <t>1.1.1.6.7</t>
  </si>
  <si>
    <t xml:space="preserve">прочие </t>
  </si>
  <si>
    <t xml:space="preserve"> Расходы на оплату труда  и отчисления на           социальные нужды          ремонтного персонала, в   том числе налоги и сборы </t>
  </si>
  <si>
    <t xml:space="preserve">  Расходы на оплату       труда ремонтного          персонала                </t>
  </si>
  <si>
    <t xml:space="preserve"> Расходы на оплату работ  и услуг, выполняемых      сторонними организациями </t>
  </si>
  <si>
    <t>1.3.1.</t>
  </si>
  <si>
    <t xml:space="preserve"> Расходы на оплату труда  и отчисления на           социальные нужды          административно-          управленческого           персонала, в том числе    налоги и сборы           </t>
  </si>
  <si>
    <t xml:space="preserve">  Расходы на оплату       труда административно-    управленческого персонала</t>
  </si>
  <si>
    <t xml:space="preserve">  Отчисления на           социальные нужды          административно-          управленческого           персонала, в том числе    налоги и сборы           </t>
  </si>
  <si>
    <t>1.3.2.</t>
  </si>
  <si>
    <t>1.3.2.1.</t>
  </si>
  <si>
    <t>1.3.2.2.</t>
  </si>
  <si>
    <t xml:space="preserve"> Арендная плата,          лизинговые платежи, не    связанные с арендой       (лизингом)                централизованных систем   водоснабжения и (или)     водоотведения либо        объектов, входящих в      состав таких систем      </t>
  </si>
  <si>
    <t xml:space="preserve"> Служебные командировки  </t>
  </si>
  <si>
    <t xml:space="preserve"> Обучение персонала      </t>
  </si>
  <si>
    <t xml:space="preserve"> Прочие административные  расходы                  </t>
  </si>
  <si>
    <t>1.3.3.</t>
  </si>
  <si>
    <t>1.3.4.</t>
  </si>
  <si>
    <t>1.3.5.</t>
  </si>
  <si>
    <t>1.3.6.</t>
  </si>
  <si>
    <t>1.3.7.</t>
  </si>
  <si>
    <t>1.2.</t>
  </si>
  <si>
    <t>Низкое напряжение</t>
  </si>
  <si>
    <t>т.руб.</t>
  </si>
  <si>
    <t>количество (низкое)</t>
  </si>
  <si>
    <t>тыс. кВтч</t>
  </si>
  <si>
    <t>цена за 1 кВтч</t>
  </si>
  <si>
    <t>Среднее 2</t>
  </si>
  <si>
    <t>количество (среднее 2)</t>
  </si>
  <si>
    <t>Среднее 1</t>
  </si>
  <si>
    <t>количество (среднее 1)</t>
  </si>
  <si>
    <t xml:space="preserve">Неподконтрольные    расходы            </t>
  </si>
  <si>
    <t xml:space="preserve">Расходы  на  оплату товаров     (услуг, работ),             приобретаемых     у других организаций </t>
  </si>
  <si>
    <t xml:space="preserve">  Расходы        на тепловую энергию   </t>
  </si>
  <si>
    <t xml:space="preserve">  Расходы        на теплоноситель      </t>
  </si>
  <si>
    <t xml:space="preserve">  Расходы        на транспортировку     воды               </t>
  </si>
  <si>
    <t xml:space="preserve">  Расходы        на покупку воды       </t>
  </si>
  <si>
    <t xml:space="preserve">  Услуги         по холодному           водоснабжению      </t>
  </si>
  <si>
    <t xml:space="preserve">  Услуги         по транспортировке     холодной воды      </t>
  </si>
  <si>
    <t xml:space="preserve">  Услуги         по горячему            водоснабжению      </t>
  </si>
  <si>
    <t xml:space="preserve">  Услуги         по приготовлению  воды на  нужды  горячего водоснабжения      </t>
  </si>
  <si>
    <t xml:space="preserve">  Услуги         по транспортировке     горячей воды       </t>
  </si>
  <si>
    <t xml:space="preserve">  Услуги         по водоотведению      </t>
  </si>
  <si>
    <t xml:space="preserve">  Услуги         по транспортировке     сточных вод        </t>
  </si>
  <si>
    <t xml:space="preserve">Налоги и сборы     </t>
  </si>
  <si>
    <t xml:space="preserve">  Налог          на имущество           организаций        </t>
  </si>
  <si>
    <t xml:space="preserve">  Земельный налог и арендная  плата  за землю              </t>
  </si>
  <si>
    <t xml:space="preserve">  Водный налог     </t>
  </si>
  <si>
    <t xml:space="preserve">  Плата          за пользование  водным объектом           </t>
  </si>
  <si>
    <t xml:space="preserve">  Транспортный      налог              </t>
  </si>
  <si>
    <t xml:space="preserve">  Плата          за негативное          воздействие      на окружающую среду   </t>
  </si>
  <si>
    <t xml:space="preserve">  Прочие  налоги  и сборы              </t>
  </si>
  <si>
    <t xml:space="preserve">Арендная          и концессионная       плата,   лизинговые платежи            </t>
  </si>
  <si>
    <t xml:space="preserve">Резерв           по сомнительным долгам гарантирующей       организации        </t>
  </si>
  <si>
    <t xml:space="preserve">  Сбытовые  расходы гарантирующей       организации        </t>
  </si>
  <si>
    <t xml:space="preserve">Экономия расходов  </t>
  </si>
  <si>
    <t xml:space="preserve">Расходы          на обслуживание        бесхозяйных сетей  </t>
  </si>
  <si>
    <t xml:space="preserve">Расходы          на компенсацию         экономически        обоснованных        расходов           </t>
  </si>
  <si>
    <t xml:space="preserve">Займы   и   кредиты (для         метода индексации)        </t>
  </si>
  <si>
    <t xml:space="preserve">  Возврат займов  и кредитов           </t>
  </si>
  <si>
    <t xml:space="preserve">  Проценты       по займам и кредитам  </t>
  </si>
  <si>
    <t>1.3.</t>
  </si>
  <si>
    <t>1.3.1.1.</t>
  </si>
  <si>
    <t>1.3.1.2.</t>
  </si>
  <si>
    <t>1.3.1.3.</t>
  </si>
  <si>
    <t>1.3.1.4.</t>
  </si>
  <si>
    <t>1.3.1.5.</t>
  </si>
  <si>
    <t>1.3.1.6.</t>
  </si>
  <si>
    <t>1.3.1.7.</t>
  </si>
  <si>
    <t>1.3.1.8</t>
  </si>
  <si>
    <t>1.3.1.9.</t>
  </si>
  <si>
    <t>1.3.2.3.</t>
  </si>
  <si>
    <t>1.3.2.4.</t>
  </si>
  <si>
    <t>1.3.2.5.</t>
  </si>
  <si>
    <t>1.3.2.6.</t>
  </si>
  <si>
    <t>1.3.2.7.</t>
  </si>
  <si>
    <t>1.3.2.8.</t>
  </si>
  <si>
    <t>1.3.4.1.</t>
  </si>
  <si>
    <t>1.3.8.</t>
  </si>
  <si>
    <t>1.3.8.1.</t>
  </si>
  <si>
    <t xml:space="preserve">  Амортизация        </t>
  </si>
  <si>
    <t xml:space="preserve">  Нормативная прибыль</t>
  </si>
  <si>
    <t xml:space="preserve">   Капитальные        расходы              </t>
  </si>
  <si>
    <t xml:space="preserve">   Иные  экономически обоснованные  расходы на социальные  нужды, в   соответствии    с пунктом 84  настоящих Методических указаний</t>
  </si>
  <si>
    <t xml:space="preserve">   Норматив прибыли  </t>
  </si>
  <si>
    <t>3.1.</t>
  </si>
  <si>
    <t>3.2.</t>
  </si>
  <si>
    <t>3.3.</t>
  </si>
  <si>
    <t xml:space="preserve">Корректировка НВВ    </t>
  </si>
  <si>
    <t xml:space="preserve">  Отклонение          фактически            достигнутого   объема поданной   воды   или принятых сточных вод </t>
  </si>
  <si>
    <t xml:space="preserve">  Отклонение          фактических  значений индекса               потребительских цен и других      индексов, предусмотренных       прогнозом  социально- экономического        развития   Российской Федерации            </t>
  </si>
  <si>
    <t xml:space="preserve">  Отклонение          фактически            достигнутого   уровня неподконтрольных      расходов             </t>
  </si>
  <si>
    <t xml:space="preserve">  Ввод       объектов системы водоснабжения и (или) водоотведения в   эксплуатацию    и изменение             утвержденной          инвестиционной        программы            </t>
  </si>
  <si>
    <t xml:space="preserve">  Отклонение          фактического значения целевых   показателей деятельности          организаций          </t>
  </si>
  <si>
    <t xml:space="preserve">  Изменение           доходности            долгосрочных          государственных       обязательств         </t>
  </si>
  <si>
    <t xml:space="preserve">  Налог на прибыль (УСНО)</t>
  </si>
  <si>
    <t>4.1.</t>
  </si>
  <si>
    <t>4.2.</t>
  </si>
  <si>
    <t>4.4.</t>
  </si>
  <si>
    <t>4.3.</t>
  </si>
  <si>
    <t>4.5.</t>
  </si>
  <si>
    <t>4.6.</t>
  </si>
  <si>
    <t xml:space="preserve">Итого НВВ для расчета тарифа               </t>
  </si>
  <si>
    <t>Себестоимость 1 м3</t>
  </si>
  <si>
    <t xml:space="preserve"> руб.</t>
  </si>
  <si>
    <t xml:space="preserve">Тариф за  1 м3         </t>
  </si>
  <si>
    <t xml:space="preserve">руб.   </t>
  </si>
  <si>
    <t xml:space="preserve"> Темп роста тарифа</t>
  </si>
  <si>
    <t xml:space="preserve">    %    </t>
  </si>
  <si>
    <t>Итого с/ст</t>
  </si>
  <si>
    <t>тыс. руб.</t>
  </si>
  <si>
    <t>8.1.</t>
  </si>
  <si>
    <t xml:space="preserve">1.1.2    </t>
  </si>
  <si>
    <t>1.1.2.1.</t>
  </si>
  <si>
    <t>1.1.2.2.</t>
  </si>
  <si>
    <t>1.1.2.3.</t>
  </si>
  <si>
    <t>1.1.2.3.1.</t>
  </si>
  <si>
    <t>1.1.2.3.2</t>
  </si>
  <si>
    <t xml:space="preserve">1.1.3.    </t>
  </si>
  <si>
    <t>1.1.3.1.</t>
  </si>
  <si>
    <t>1.1.3.2.</t>
  </si>
  <si>
    <t>1.1.3.2.1.</t>
  </si>
  <si>
    <t>1.1.3.2.2.</t>
  </si>
  <si>
    <t>1.1.3.3</t>
  </si>
  <si>
    <t>1.1.3.4</t>
  </si>
  <si>
    <t>1.1.3.5.</t>
  </si>
  <si>
    <t>1.1.3.6.</t>
  </si>
  <si>
    <t>1.1.3.7.</t>
  </si>
  <si>
    <t>1.1.4.</t>
  </si>
  <si>
    <t>1.1.4.1.</t>
  </si>
  <si>
    <t>индексы</t>
  </si>
  <si>
    <t>по расчету комитета</t>
  </si>
  <si>
    <t>индекс эффективности расходов</t>
  </si>
  <si>
    <t>индекс потребительский цен</t>
  </si>
  <si>
    <t>индекс количества активов</t>
  </si>
  <si>
    <t>Рост тарифа</t>
  </si>
  <si>
    <t>т. руб.</t>
  </si>
  <si>
    <t>4.7.</t>
  </si>
  <si>
    <t>Излишне полученные доходы</t>
  </si>
  <si>
    <t>Обобщающий расчет тарифа на питьевую воду (питьевое водоснабжение)</t>
  </si>
  <si>
    <t>уд.вес.</t>
  </si>
  <si>
    <t xml:space="preserve">Объем реализации в 1 полугодии </t>
  </si>
  <si>
    <t>Объем реализации в 2 полугодии</t>
  </si>
  <si>
    <t>НВВ 1 полугодия</t>
  </si>
  <si>
    <t>НВВ 2 полугодия</t>
  </si>
  <si>
    <t>Тариф на 1 полугодие</t>
  </si>
  <si>
    <t>Тариф на 2 полугодие</t>
  </si>
  <si>
    <t xml:space="preserve"> Расходы на текущий       ремонт централизованных   систем водоснабжения либо  объектов, входящих в  состав таких систем      </t>
  </si>
  <si>
    <t xml:space="preserve"> Расходы на капитальный   ремонт централизованных   систем  водоснабжения либо  объектов, входящих в  состав таких систем      </t>
  </si>
  <si>
    <t>1.1.1.5.</t>
  </si>
  <si>
    <t xml:space="preserve">Отчисления на социальные нужды  ремонтного персонала, в   том числе налоги и сборы </t>
  </si>
  <si>
    <t xml:space="preserve">Сбытовые расходы гарантирующей организации    </t>
  </si>
  <si>
    <t xml:space="preserve">Операционные расходы              </t>
  </si>
  <si>
    <t xml:space="preserve">Текущие расходы    </t>
  </si>
  <si>
    <t>расчет</t>
  </si>
  <si>
    <t xml:space="preserve">расходы   на   приобретение сырья  и  материалов   и   их хранение                     </t>
  </si>
  <si>
    <t xml:space="preserve"> расходы      на      оплату регулируемыми   организациями выполняемых        сторонними организациями  работ  и (или) услуг                        </t>
  </si>
  <si>
    <t xml:space="preserve">расходы на оплату  труда  и отчисления   на    социальные нужды               основного производственного  персонала, в том числе:                 </t>
  </si>
  <si>
    <t>Корректировка на 2024 год</t>
  </si>
  <si>
    <t>Утверждено на 2022 год</t>
  </si>
  <si>
    <t>Утверждено комитетом на 2023 год</t>
  </si>
  <si>
    <t>по расчету предприятия</t>
  </si>
  <si>
    <t>Факт предприятия за 2022 г. С 17.05.22-31.12.22</t>
  </si>
  <si>
    <t>Расходы на электрическую энергию</t>
  </si>
  <si>
    <t xml:space="preserve"> Страхование   производственных объектов</t>
  </si>
  <si>
    <t>Факт</t>
  </si>
  <si>
    <t>2023 год</t>
  </si>
  <si>
    <t>Предложение</t>
  </si>
  <si>
    <t>предприятия</t>
  </si>
  <si>
    <t>на 2025 г</t>
  </si>
  <si>
    <t>уменьшение объема на подвоз</t>
  </si>
  <si>
    <t>59,9/13,836х15,4379=66,835</t>
  </si>
  <si>
    <t>Директор МУП УМР "Булавинское ЖКХ"</t>
  </si>
  <si>
    <t>В.А.Химич</t>
  </si>
  <si>
    <t>для потребителей МУП УМР "Булавинское ЖКХ"  на 2025 год (с целью корректировки долгосрочных тарифов методом индексации на 2022-2025 годы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</si>
</sst>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9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216">
    <xf numFmtId="0" fontId="0" fillId="0" borderId="0" xfId="0"/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/>
    <xf numFmtId="0" fontId="5" fillId="0" borderId="0" xfId="0" applyFont="1" applyFill="1"/>
    <xf numFmtId="2" fontId="6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4" fillId="5" borderId="0" xfId="0" applyFont="1" applyFill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/>
    <xf numFmtId="0" fontId="11" fillId="0" borderId="0" xfId="0" applyFont="1" applyFill="1" applyAlignment="1">
      <alignment horizontal="center" vertical="center"/>
    </xf>
    <xf numFmtId="164" fontId="11" fillId="3" borderId="0" xfId="0" applyNumberFormat="1" applyFont="1" applyFill="1"/>
    <xf numFmtId="0" fontId="11" fillId="3" borderId="0" xfId="0" applyFont="1" applyFill="1"/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165" fontId="5" fillId="0" borderId="0" xfId="0" applyNumberFormat="1" applyFont="1"/>
    <xf numFmtId="0" fontId="12" fillId="0" borderId="0" xfId="0" applyFont="1" applyAlignment="1"/>
    <xf numFmtId="0" fontId="13" fillId="0" borderId="1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/>
    <xf numFmtId="0" fontId="11" fillId="0" borderId="4" xfId="0" applyFont="1" applyBorder="1"/>
    <xf numFmtId="49" fontId="11" fillId="0" borderId="1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2" fillId="0" borderId="5" xfId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0" fontId="11" fillId="0" borderId="5" xfId="1" applyFont="1" applyBorder="1" applyAlignment="1">
      <alignment vertical="top" wrapText="1"/>
    </xf>
    <xf numFmtId="0" fontId="11" fillId="0" borderId="7" xfId="1" applyFont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vertical="top" wrapText="1"/>
    </xf>
    <xf numFmtId="0" fontId="12" fillId="5" borderId="7" xfId="1" applyFont="1" applyFill="1" applyBorder="1" applyAlignment="1">
      <alignment horizontal="center" vertical="center" wrapText="1"/>
    </xf>
    <xf numFmtId="165" fontId="12" fillId="5" borderId="1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6" xfId="1" applyFont="1" applyBorder="1" applyAlignment="1">
      <alignment vertical="top" wrapText="1"/>
    </xf>
    <xf numFmtId="0" fontId="12" fillId="0" borderId="5" xfId="1" applyFont="1" applyBorder="1" applyAlignment="1">
      <alignment vertical="top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11" fillId="0" borderId="7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left" vertical="center"/>
    </xf>
    <xf numFmtId="49" fontId="12" fillId="5" borderId="7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vertical="center"/>
    </xf>
    <xf numFmtId="49" fontId="14" fillId="3" borderId="7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/>
    <xf numFmtId="0" fontId="13" fillId="0" borderId="1" xfId="0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49" fontId="11" fillId="0" borderId="5" xfId="1" applyNumberFormat="1" applyFont="1" applyBorder="1" applyAlignment="1">
      <alignment vertical="center" wrapText="1"/>
    </xf>
    <xf numFmtId="0" fontId="11" fillId="0" borderId="10" xfId="1" applyFont="1" applyBorder="1" applyAlignment="1">
      <alignment vertical="top" wrapText="1"/>
    </xf>
    <xf numFmtId="0" fontId="13" fillId="0" borderId="1" xfId="1" applyFont="1" applyBorder="1" applyAlignment="1">
      <alignment horizontal="center" vertical="center" wrapText="1"/>
    </xf>
    <xf numFmtId="0" fontId="11" fillId="0" borderId="11" xfId="1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0" xfId="1" applyFont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1" xfId="1" applyFont="1" applyBorder="1" applyAlignment="1">
      <alignment vertical="top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/>
    <xf numFmtId="0" fontId="12" fillId="0" borderId="1" xfId="0" applyFont="1" applyFill="1" applyBorder="1" applyAlignment="1">
      <alignment horizontal="center"/>
    </xf>
    <xf numFmtId="49" fontId="12" fillId="5" borderId="4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vertical="center" wrapText="1"/>
    </xf>
    <xf numFmtId="49" fontId="12" fillId="5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8" xfId="1" applyFont="1" applyBorder="1" applyAlignment="1">
      <alignment vertical="top" wrapText="1"/>
    </xf>
    <xf numFmtId="165" fontId="11" fillId="0" borderId="1" xfId="0" applyNumberFormat="1" applyFont="1" applyFill="1" applyBorder="1" applyAlignment="1">
      <alignment horizontal="center"/>
    </xf>
    <xf numFmtId="0" fontId="11" fillId="0" borderId="9" xfId="1" applyFont="1" applyBorder="1" applyAlignment="1">
      <alignment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49" fontId="12" fillId="5" borderId="2" xfId="0" applyNumberFormat="1" applyFont="1" applyFill="1" applyBorder="1" applyAlignment="1">
      <alignment horizontal="center" vertical="center"/>
    </xf>
    <xf numFmtId="49" fontId="12" fillId="5" borderId="5" xfId="0" applyNumberFormat="1" applyFont="1" applyFill="1" applyBorder="1" applyAlignment="1">
      <alignment vertical="center" wrapText="1"/>
    </xf>
    <xf numFmtId="49" fontId="11" fillId="0" borderId="3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wrapText="1"/>
    </xf>
    <xf numFmtId="0" fontId="11" fillId="0" borderId="1" xfId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/>
    <xf numFmtId="49" fontId="12" fillId="0" borderId="1" xfId="0" applyNumberFormat="1" applyFont="1" applyFill="1" applyBorder="1" applyAlignment="1">
      <alignment vertical="center" wrapText="1"/>
    </xf>
    <xf numFmtId="2" fontId="12" fillId="5" borderId="1" xfId="0" applyNumberFormat="1" applyFont="1" applyFill="1" applyBorder="1"/>
    <xf numFmtId="0" fontId="12" fillId="5" borderId="1" xfId="0" applyFon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vertical="center" wrapText="1"/>
    </xf>
    <xf numFmtId="49" fontId="11" fillId="0" borderId="3" xfId="1" applyNumberFormat="1" applyFont="1" applyFill="1" applyBorder="1" applyAlignment="1">
      <alignment vertical="center" wrapText="1"/>
    </xf>
    <xf numFmtId="49" fontId="12" fillId="0" borderId="1" xfId="1" applyNumberFormat="1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165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/>
    <xf numFmtId="164" fontId="16" fillId="4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164" fontId="5" fillId="0" borderId="16" xfId="0" applyNumberFormat="1" applyFont="1" applyBorder="1" applyAlignment="1">
      <alignment horizontal="right"/>
    </xf>
    <xf numFmtId="49" fontId="13" fillId="0" borderId="1" xfId="1" applyNumberFormat="1" applyFont="1" applyBorder="1" applyAlignment="1">
      <alignment horizontal="left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0" xfId="0" applyFont="1" applyAlignment="1"/>
  </cellXfs>
  <cellStyles count="3">
    <cellStyle name="20% - Акцент1 2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3"/>
  <sheetViews>
    <sheetView tabSelected="1" zoomScaleNormal="100" workbookViewId="0">
      <selection activeCell="R11" sqref="R11"/>
    </sheetView>
  </sheetViews>
  <sheetFormatPr defaultRowHeight="12.75" x14ac:dyDescent="0.2"/>
  <cols>
    <col min="1" max="1" width="7.7109375" style="3" customWidth="1"/>
    <col min="2" max="2" width="31" style="1" customWidth="1"/>
    <col min="3" max="3" width="11" style="3" customWidth="1"/>
    <col min="4" max="4" width="0.140625" style="11" customWidth="1"/>
    <col min="5" max="5" width="16.28515625" style="23" hidden="1" customWidth="1"/>
    <col min="6" max="6" width="9.140625" style="11" customWidth="1"/>
    <col min="7" max="8" width="13.7109375" style="11" customWidth="1"/>
    <col min="9" max="9" width="12.42578125" style="22" customWidth="1"/>
    <col min="10" max="10" width="9.85546875" style="3" customWidth="1"/>
    <col min="11" max="11" width="12.28515625" style="11" customWidth="1"/>
    <col min="12" max="12" width="7.7109375" style="21" hidden="1" customWidth="1"/>
    <col min="13" max="13" width="14.140625" style="1" customWidth="1"/>
    <col min="14" max="16384" width="9.140625" style="1"/>
  </cols>
  <sheetData>
    <row r="1" spans="1:13" ht="15.75" x14ac:dyDescent="0.25">
      <c r="A1" s="191" t="s">
        <v>204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3" ht="15.75" x14ac:dyDescent="0.25">
      <c r="A2" s="215" t="s">
        <v>239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x14ac:dyDescent="0.2">
      <c r="B3" s="192"/>
      <c r="C3" s="192"/>
      <c r="D3" s="192"/>
      <c r="E3" s="192"/>
      <c r="I3" s="11"/>
    </row>
    <row r="4" spans="1:13" ht="14.25" customHeight="1" x14ac:dyDescent="0.25">
      <c r="A4" s="193" t="s">
        <v>0</v>
      </c>
      <c r="B4" s="193" t="s">
        <v>1</v>
      </c>
      <c r="C4" s="194" t="s">
        <v>2</v>
      </c>
      <c r="D4" s="198" t="s">
        <v>224</v>
      </c>
      <c r="E4" s="195" t="s">
        <v>227</v>
      </c>
      <c r="F4" s="202" t="s">
        <v>225</v>
      </c>
      <c r="G4" s="203"/>
      <c r="H4" s="36"/>
      <c r="I4" s="212" t="s">
        <v>223</v>
      </c>
      <c r="J4" s="213"/>
      <c r="K4" s="214"/>
      <c r="L4" s="201" t="s">
        <v>205</v>
      </c>
      <c r="M4" s="37" t="s">
        <v>232</v>
      </c>
    </row>
    <row r="5" spans="1:13" ht="12.75" customHeight="1" x14ac:dyDescent="0.25">
      <c r="A5" s="193"/>
      <c r="B5" s="193"/>
      <c r="C5" s="194"/>
      <c r="D5" s="199"/>
      <c r="E5" s="196"/>
      <c r="F5" s="204"/>
      <c r="G5" s="205"/>
      <c r="H5" s="38" t="s">
        <v>230</v>
      </c>
      <c r="I5" s="195" t="s">
        <v>226</v>
      </c>
      <c r="J5" s="208" t="s">
        <v>196</v>
      </c>
      <c r="K5" s="209"/>
      <c r="L5" s="201"/>
      <c r="M5" s="39" t="s">
        <v>233</v>
      </c>
    </row>
    <row r="6" spans="1:13" ht="12.75" customHeight="1" x14ac:dyDescent="0.25">
      <c r="A6" s="193"/>
      <c r="B6" s="193"/>
      <c r="C6" s="194"/>
      <c r="D6" s="199"/>
      <c r="E6" s="196"/>
      <c r="F6" s="206"/>
      <c r="G6" s="207"/>
      <c r="H6" s="38" t="s">
        <v>231</v>
      </c>
      <c r="I6" s="196"/>
      <c r="J6" s="210"/>
      <c r="K6" s="211"/>
      <c r="L6" s="201"/>
      <c r="M6" s="39" t="s">
        <v>234</v>
      </c>
    </row>
    <row r="7" spans="1:13" ht="17.25" customHeight="1" x14ac:dyDescent="0.25">
      <c r="A7" s="193"/>
      <c r="B7" s="193"/>
      <c r="C7" s="194"/>
      <c r="D7" s="200"/>
      <c r="E7" s="197"/>
      <c r="F7" s="40" t="s">
        <v>195</v>
      </c>
      <c r="G7" s="41" t="s">
        <v>219</v>
      </c>
      <c r="H7" s="42"/>
      <c r="I7" s="197"/>
      <c r="J7" s="43" t="s">
        <v>195</v>
      </c>
      <c r="K7" s="41" t="s">
        <v>219</v>
      </c>
      <c r="L7" s="44"/>
      <c r="M7" s="45"/>
    </row>
    <row r="8" spans="1:13" ht="15.75" x14ac:dyDescent="0.25">
      <c r="A8" s="46" t="s">
        <v>39</v>
      </c>
      <c r="B8" s="47" t="s">
        <v>3</v>
      </c>
      <c r="C8" s="46" t="s">
        <v>4</v>
      </c>
      <c r="D8" s="48">
        <v>4</v>
      </c>
      <c r="E8" s="49">
        <v>5</v>
      </c>
      <c r="F8" s="48">
        <v>6</v>
      </c>
      <c r="G8" s="48">
        <v>7</v>
      </c>
      <c r="H8" s="48"/>
      <c r="I8" s="49">
        <v>8</v>
      </c>
      <c r="J8" s="50">
        <v>9</v>
      </c>
      <c r="K8" s="48">
        <v>10</v>
      </c>
      <c r="L8" s="51">
        <v>11</v>
      </c>
      <c r="M8" s="52"/>
    </row>
    <row r="9" spans="1:13" ht="15.75" x14ac:dyDescent="0.25">
      <c r="A9" s="53"/>
      <c r="B9" s="54" t="s">
        <v>7</v>
      </c>
      <c r="C9" s="55" t="s">
        <v>8</v>
      </c>
      <c r="D9" s="56">
        <v>15.77694</v>
      </c>
      <c r="E9" s="57">
        <v>8.6989999999999998</v>
      </c>
      <c r="F9" s="58"/>
      <c r="G9" s="56">
        <v>15.724222000000001</v>
      </c>
      <c r="H9" s="56">
        <v>13.836</v>
      </c>
      <c r="I9" s="57">
        <v>15.672699999999999</v>
      </c>
      <c r="J9" s="59"/>
      <c r="K9" s="56">
        <v>15.67255836</v>
      </c>
      <c r="L9" s="60"/>
      <c r="M9" s="52">
        <f>M13</f>
        <v>15.437899999999999</v>
      </c>
    </row>
    <row r="10" spans="1:13" ht="31.5" x14ac:dyDescent="0.25">
      <c r="A10" s="53"/>
      <c r="B10" s="61" t="s">
        <v>9</v>
      </c>
      <c r="C10" s="62" t="s">
        <v>8</v>
      </c>
      <c r="D10" s="63"/>
      <c r="E10" s="64"/>
      <c r="F10" s="65"/>
      <c r="G10" s="63"/>
      <c r="H10" s="63"/>
      <c r="I10" s="66"/>
      <c r="J10" s="67"/>
      <c r="K10" s="63"/>
      <c r="L10" s="60"/>
      <c r="M10" s="52"/>
    </row>
    <row r="11" spans="1:13" ht="15.75" x14ac:dyDescent="0.25">
      <c r="A11" s="53"/>
      <c r="B11" s="61" t="s">
        <v>10</v>
      </c>
      <c r="C11" s="62" t="s">
        <v>8</v>
      </c>
      <c r="D11" s="63"/>
      <c r="E11" s="64"/>
      <c r="F11" s="65"/>
      <c r="G11" s="63"/>
      <c r="H11" s="63"/>
      <c r="I11" s="66"/>
      <c r="J11" s="67"/>
      <c r="K11" s="63"/>
      <c r="L11" s="60"/>
      <c r="M11" s="52"/>
    </row>
    <row r="12" spans="1:13" ht="31.5" x14ac:dyDescent="0.25">
      <c r="A12" s="68"/>
      <c r="B12" s="61" t="s">
        <v>11</v>
      </c>
      <c r="C12" s="62" t="s">
        <v>8</v>
      </c>
      <c r="D12" s="63"/>
      <c r="E12" s="64"/>
      <c r="F12" s="65"/>
      <c r="G12" s="63"/>
      <c r="H12" s="63"/>
      <c r="I12" s="66"/>
      <c r="J12" s="67"/>
      <c r="K12" s="63"/>
      <c r="L12" s="60"/>
      <c r="M12" s="52"/>
    </row>
    <row r="13" spans="1:13" ht="15.75" x14ac:dyDescent="0.25">
      <c r="A13" s="68"/>
      <c r="B13" s="61" t="s">
        <v>12</v>
      </c>
      <c r="C13" s="62" t="s">
        <v>8</v>
      </c>
      <c r="D13" s="63">
        <v>15.77694</v>
      </c>
      <c r="E13" s="66">
        <v>8.6989999999999998</v>
      </c>
      <c r="F13" s="65"/>
      <c r="G13" s="63">
        <v>15.724222000000001</v>
      </c>
      <c r="H13" s="63">
        <v>13.836</v>
      </c>
      <c r="I13" s="66">
        <v>15.672699999999999</v>
      </c>
      <c r="J13" s="67"/>
      <c r="K13" s="63">
        <v>15.67255836</v>
      </c>
      <c r="L13" s="60"/>
      <c r="M13" s="52">
        <f>M16</f>
        <v>15.437899999999999</v>
      </c>
    </row>
    <row r="14" spans="1:13" ht="15.75" x14ac:dyDescent="0.25">
      <c r="A14" s="68"/>
      <c r="B14" s="61" t="s">
        <v>13</v>
      </c>
      <c r="C14" s="62" t="s">
        <v>8</v>
      </c>
      <c r="D14" s="56"/>
      <c r="E14" s="57">
        <v>0.70199999999999996</v>
      </c>
      <c r="F14" s="65"/>
      <c r="G14" s="56"/>
      <c r="H14" s="56">
        <v>1.1759999999999999</v>
      </c>
      <c r="I14" s="66"/>
      <c r="J14" s="67"/>
      <c r="K14" s="56"/>
      <c r="L14" s="60"/>
      <c r="M14" s="52"/>
    </row>
    <row r="15" spans="1:13" ht="31.5" x14ac:dyDescent="0.25">
      <c r="A15" s="68"/>
      <c r="B15" s="61" t="s">
        <v>14</v>
      </c>
      <c r="C15" s="62" t="s">
        <v>15</v>
      </c>
      <c r="D15" s="63"/>
      <c r="E15" s="66"/>
      <c r="F15" s="65"/>
      <c r="G15" s="63"/>
      <c r="H15" s="63"/>
      <c r="I15" s="66"/>
      <c r="J15" s="67"/>
      <c r="K15" s="63"/>
      <c r="L15" s="60"/>
      <c r="M15" s="52"/>
    </row>
    <row r="16" spans="1:13" ht="15.75" x14ac:dyDescent="0.25">
      <c r="A16" s="69"/>
      <c r="B16" s="70" t="s">
        <v>16</v>
      </c>
      <c r="C16" s="71" t="s">
        <v>8</v>
      </c>
      <c r="D16" s="72">
        <v>15.77694</v>
      </c>
      <c r="E16" s="57">
        <v>7.9969999999999999</v>
      </c>
      <c r="F16" s="73"/>
      <c r="G16" s="72">
        <v>15.724222000000001</v>
      </c>
      <c r="H16" s="72">
        <f>H13-H14</f>
        <v>12.66</v>
      </c>
      <c r="I16" s="66">
        <v>15.672699999999999</v>
      </c>
      <c r="J16" s="73"/>
      <c r="K16" s="72">
        <v>15.67255836</v>
      </c>
      <c r="L16" s="74">
        <v>100</v>
      </c>
      <c r="M16" s="75">
        <f>M18+M19</f>
        <v>15.437899999999999</v>
      </c>
    </row>
    <row r="17" spans="1:19" ht="15.75" x14ac:dyDescent="0.25">
      <c r="A17" s="68"/>
      <c r="B17" s="61" t="s">
        <v>17</v>
      </c>
      <c r="C17" s="62" t="s">
        <v>8</v>
      </c>
      <c r="D17" s="63"/>
      <c r="E17" s="66"/>
      <c r="F17" s="65"/>
      <c r="G17" s="63"/>
      <c r="H17" s="63"/>
      <c r="I17" s="66"/>
      <c r="J17" s="67"/>
      <c r="K17" s="63"/>
      <c r="L17" s="74"/>
      <c r="M17" s="52"/>
    </row>
    <row r="18" spans="1:19" ht="15.75" x14ac:dyDescent="0.25">
      <c r="A18" s="68"/>
      <c r="B18" s="76" t="s">
        <v>18</v>
      </c>
      <c r="C18" s="62" t="s">
        <v>8</v>
      </c>
      <c r="D18" s="63">
        <v>13.14104</v>
      </c>
      <c r="E18" s="66">
        <v>5.7190000000000003</v>
      </c>
      <c r="F18" s="65"/>
      <c r="G18" s="63">
        <v>13.14104</v>
      </c>
      <c r="H18" s="63">
        <v>9.2309999999999999</v>
      </c>
      <c r="I18" s="66">
        <v>13.141299999999999</v>
      </c>
      <c r="J18" s="67"/>
      <c r="K18" s="63">
        <v>13.14104</v>
      </c>
      <c r="L18" s="74">
        <v>83.847446588803138</v>
      </c>
      <c r="M18" s="52">
        <v>12.9063</v>
      </c>
      <c r="P18" s="1">
        <v>13.141</v>
      </c>
      <c r="Q18" s="1">
        <v>5.1109999999999998</v>
      </c>
      <c r="R18" s="1">
        <v>4.8762999999999996</v>
      </c>
      <c r="S18" s="1">
        <f>P18-Q18+R18</f>
        <v>12.906300000000002</v>
      </c>
    </row>
    <row r="19" spans="1:19" ht="31.5" x14ac:dyDescent="0.25">
      <c r="A19" s="68"/>
      <c r="B19" s="77" t="s">
        <v>19</v>
      </c>
      <c r="C19" s="55" t="s">
        <v>8</v>
      </c>
      <c r="D19" s="56">
        <v>2.6358999999999999</v>
      </c>
      <c r="E19" s="57">
        <v>2.278</v>
      </c>
      <c r="F19" s="58"/>
      <c r="G19" s="56">
        <v>2.5831819999999999</v>
      </c>
      <c r="H19" s="56">
        <f>H16-H18</f>
        <v>3.4290000000000003</v>
      </c>
      <c r="I19" s="57">
        <v>2.5313999999999997</v>
      </c>
      <c r="J19" s="58"/>
      <c r="K19" s="56">
        <v>2.5315183599999997</v>
      </c>
      <c r="L19" s="74">
        <v>16.152553411196866</v>
      </c>
      <c r="M19" s="75">
        <f>M20+M21+M26</f>
        <v>2.5316000000000001</v>
      </c>
      <c r="P19" s="1" t="s">
        <v>235</v>
      </c>
    </row>
    <row r="20" spans="1:19" ht="15.75" x14ac:dyDescent="0.25">
      <c r="A20" s="68"/>
      <c r="B20" s="61" t="s">
        <v>20</v>
      </c>
      <c r="C20" s="62" t="s">
        <v>8</v>
      </c>
      <c r="D20" s="63">
        <v>0.72770000000000001</v>
      </c>
      <c r="E20" s="66">
        <v>0.48699999999999999</v>
      </c>
      <c r="F20" s="65"/>
      <c r="G20" s="63">
        <v>0.71314599999999995</v>
      </c>
      <c r="H20" s="63">
        <v>0.72</v>
      </c>
      <c r="I20" s="66">
        <v>0.69899999999999995</v>
      </c>
      <c r="J20" s="67"/>
      <c r="K20" s="63">
        <v>0.69888307999999999</v>
      </c>
      <c r="L20" s="74">
        <v>4.4592788487150345</v>
      </c>
      <c r="M20" s="52">
        <v>0.69899999999999995</v>
      </c>
    </row>
    <row r="21" spans="1:19" ht="15.75" x14ac:dyDescent="0.25">
      <c r="A21" s="68"/>
      <c r="B21" s="61" t="s">
        <v>21</v>
      </c>
      <c r="C21" s="62" t="s">
        <v>8</v>
      </c>
      <c r="D21" s="63">
        <v>1.52468</v>
      </c>
      <c r="E21" s="66">
        <v>1.375</v>
      </c>
      <c r="F21" s="65"/>
      <c r="G21" s="63">
        <v>1.4941864</v>
      </c>
      <c r="H21" s="63">
        <f>H23+H25</f>
        <v>2.0569999999999999</v>
      </c>
      <c r="I21" s="66">
        <v>1.4643999999999999</v>
      </c>
      <c r="J21" s="67"/>
      <c r="K21" s="63">
        <v>1.4643026720000001</v>
      </c>
      <c r="L21" s="74">
        <v>9.3430991824362231</v>
      </c>
      <c r="M21" s="52">
        <f>M23+M25</f>
        <v>1.4643000000000002</v>
      </c>
    </row>
    <row r="22" spans="1:19" ht="15.75" x14ac:dyDescent="0.25">
      <c r="A22" s="68"/>
      <c r="B22" s="61" t="s">
        <v>22</v>
      </c>
      <c r="C22" s="62"/>
      <c r="D22" s="63"/>
      <c r="E22" s="66"/>
      <c r="F22" s="65"/>
      <c r="G22" s="63"/>
      <c r="H22" s="63"/>
      <c r="I22" s="66"/>
      <c r="J22" s="67"/>
      <c r="K22" s="63"/>
      <c r="L22" s="74"/>
      <c r="M22" s="52"/>
    </row>
    <row r="23" spans="1:19" ht="15.75" x14ac:dyDescent="0.25">
      <c r="A23" s="68"/>
      <c r="B23" s="61" t="s">
        <v>23</v>
      </c>
      <c r="C23" s="62" t="s">
        <v>8</v>
      </c>
      <c r="D23" s="63">
        <v>1.07254</v>
      </c>
      <c r="E23" s="66">
        <v>1.0840000000000001</v>
      </c>
      <c r="F23" s="65"/>
      <c r="G23" s="63">
        <v>1.0510892000000001</v>
      </c>
      <c r="H23" s="63">
        <v>1.6080000000000001</v>
      </c>
      <c r="I23" s="66">
        <v>1.03</v>
      </c>
      <c r="J23" s="67"/>
      <c r="K23" s="63">
        <v>1.0300674160000001</v>
      </c>
      <c r="L23" s="74"/>
      <c r="M23" s="52">
        <v>1.03</v>
      </c>
    </row>
    <row r="24" spans="1:19" ht="15.75" x14ac:dyDescent="0.25">
      <c r="A24" s="68"/>
      <c r="B24" s="61" t="s">
        <v>24</v>
      </c>
      <c r="C24" s="62" t="s">
        <v>8</v>
      </c>
      <c r="D24" s="63"/>
      <c r="E24" s="66"/>
      <c r="F24" s="65"/>
      <c r="G24" s="63"/>
      <c r="H24" s="63"/>
      <c r="I24" s="66"/>
      <c r="J24" s="67"/>
      <c r="K24" s="63"/>
      <c r="L24" s="74"/>
      <c r="M24" s="52"/>
    </row>
    <row r="25" spans="1:19" ht="15.75" x14ac:dyDescent="0.25">
      <c r="A25" s="68"/>
      <c r="B25" s="61" t="s">
        <v>25</v>
      </c>
      <c r="C25" s="62" t="s">
        <v>8</v>
      </c>
      <c r="D25" s="63">
        <v>0.45213999999999993</v>
      </c>
      <c r="E25" s="66">
        <v>0.29099999999999998</v>
      </c>
      <c r="F25" s="65"/>
      <c r="G25" s="63">
        <v>0.44309719999999991</v>
      </c>
      <c r="H25" s="63">
        <v>0.44900000000000001</v>
      </c>
      <c r="I25" s="66">
        <v>0.43440000000000001</v>
      </c>
      <c r="J25" s="67"/>
      <c r="K25" s="63">
        <v>0.4342352559999999</v>
      </c>
      <c r="L25" s="74"/>
      <c r="M25" s="52">
        <v>0.43430000000000002</v>
      </c>
    </row>
    <row r="26" spans="1:19" ht="15.75" x14ac:dyDescent="0.25">
      <c r="A26" s="68"/>
      <c r="B26" s="61" t="s">
        <v>26</v>
      </c>
      <c r="C26" s="55" t="s">
        <v>8</v>
      </c>
      <c r="D26" s="63">
        <v>0.38351999999999997</v>
      </c>
      <c r="E26" s="66">
        <v>0.41599999999999998</v>
      </c>
      <c r="F26" s="65"/>
      <c r="G26" s="63">
        <v>0.37584959999999995</v>
      </c>
      <c r="H26" s="63">
        <v>0.65200000000000002</v>
      </c>
      <c r="I26" s="66">
        <v>0.36799999999999999</v>
      </c>
      <c r="J26" s="67"/>
      <c r="K26" s="63">
        <v>0.36833260799999995</v>
      </c>
      <c r="L26" s="74">
        <v>2.3501753800456093</v>
      </c>
      <c r="M26" s="52">
        <v>0.36830000000000002</v>
      </c>
    </row>
    <row r="27" spans="1:19" ht="15.75" x14ac:dyDescent="0.25">
      <c r="A27" s="78"/>
      <c r="B27" s="79"/>
      <c r="C27" s="80"/>
      <c r="D27" s="81"/>
      <c r="E27" s="82"/>
      <c r="F27" s="83"/>
      <c r="G27" s="81"/>
      <c r="H27" s="81"/>
      <c r="I27" s="84"/>
      <c r="J27" s="85"/>
      <c r="K27" s="81"/>
      <c r="L27" s="74"/>
      <c r="M27" s="52"/>
    </row>
    <row r="28" spans="1:19" ht="15.75" x14ac:dyDescent="0.25">
      <c r="A28" s="86"/>
      <c r="B28" s="87" t="s">
        <v>5</v>
      </c>
      <c r="C28" s="88" t="s">
        <v>6</v>
      </c>
      <c r="D28" s="48"/>
      <c r="E28" s="49"/>
      <c r="F28" s="89"/>
      <c r="G28" s="48"/>
      <c r="H28" s="48"/>
      <c r="I28" s="90"/>
      <c r="J28" s="89"/>
      <c r="K28" s="48"/>
      <c r="L28" s="74"/>
      <c r="M28" s="52"/>
    </row>
    <row r="29" spans="1:19" s="13" customFormat="1" ht="15.75" x14ac:dyDescent="0.25">
      <c r="A29" s="91" t="s">
        <v>39</v>
      </c>
      <c r="B29" s="92" t="s">
        <v>218</v>
      </c>
      <c r="C29" s="93" t="s">
        <v>6</v>
      </c>
      <c r="D29" s="94">
        <v>1949.0046501346551</v>
      </c>
      <c r="E29" s="95">
        <v>1085.203</v>
      </c>
      <c r="F29" s="96"/>
      <c r="G29" s="94">
        <v>1985.7019663279348</v>
      </c>
      <c r="H29" s="94">
        <f>H30+H78+H88</f>
        <v>1913.5232000000003</v>
      </c>
      <c r="I29" s="95">
        <v>2089.7437500000001</v>
      </c>
      <c r="J29" s="96"/>
      <c r="K29" s="94">
        <v>2088.1175694199706</v>
      </c>
      <c r="L29" s="97"/>
      <c r="M29" s="98"/>
      <c r="N29" s="8"/>
      <c r="O29" s="8"/>
    </row>
    <row r="30" spans="1:19" s="13" customFormat="1" ht="15.75" x14ac:dyDescent="0.25">
      <c r="A30" s="91" t="s">
        <v>40</v>
      </c>
      <c r="B30" s="92" t="s">
        <v>217</v>
      </c>
      <c r="C30" s="93" t="s">
        <v>6</v>
      </c>
      <c r="D30" s="94">
        <v>1026.2033479338552</v>
      </c>
      <c r="E30" s="95">
        <v>407.41999999999996</v>
      </c>
      <c r="F30" s="99"/>
      <c r="G30" s="94">
        <v>1056.5789670326976</v>
      </c>
      <c r="H30" s="94">
        <f>H34+H56+H64</f>
        <v>653.70000000000005</v>
      </c>
      <c r="I30" s="95">
        <v>1099.5939499999999</v>
      </c>
      <c r="J30" s="99"/>
      <c r="K30" s="94">
        <v>1116.2368697118325</v>
      </c>
      <c r="L30" s="97">
        <v>53.45661020523363</v>
      </c>
      <c r="M30" s="100"/>
      <c r="N30" s="8"/>
      <c r="O30" s="8"/>
    </row>
    <row r="31" spans="1:19" s="4" customFormat="1" ht="15.75" x14ac:dyDescent="0.25">
      <c r="A31" s="101"/>
      <c r="B31" s="102" t="s">
        <v>197</v>
      </c>
      <c r="C31" s="103"/>
      <c r="D31" s="104"/>
      <c r="E31" s="105"/>
      <c r="F31" s="104"/>
      <c r="G31" s="12">
        <v>1</v>
      </c>
      <c r="H31" s="12"/>
      <c r="I31" s="24"/>
      <c r="J31" s="9">
        <v>1</v>
      </c>
      <c r="K31" s="107"/>
      <c r="L31" s="108"/>
      <c r="M31" s="109"/>
      <c r="N31" s="32"/>
      <c r="O31" s="32"/>
    </row>
    <row r="32" spans="1:19" s="4" customFormat="1" ht="15.75" x14ac:dyDescent="0.25">
      <c r="A32" s="101"/>
      <c r="B32" s="102" t="s">
        <v>198</v>
      </c>
      <c r="C32" s="103"/>
      <c r="D32" s="104"/>
      <c r="E32" s="105"/>
      <c r="F32" s="104"/>
      <c r="G32" s="12">
        <v>106</v>
      </c>
      <c r="H32" s="12"/>
      <c r="I32" s="24"/>
      <c r="J32" s="9">
        <v>104.7</v>
      </c>
      <c r="K32" s="107"/>
      <c r="L32" s="108"/>
      <c r="M32" s="109"/>
      <c r="N32" s="32"/>
      <c r="O32" s="32"/>
    </row>
    <row r="33" spans="1:15" s="4" customFormat="1" ht="15.75" x14ac:dyDescent="0.25">
      <c r="A33" s="101"/>
      <c r="B33" s="102" t="s">
        <v>199</v>
      </c>
      <c r="C33" s="103"/>
      <c r="D33" s="104"/>
      <c r="E33" s="105"/>
      <c r="F33" s="104"/>
      <c r="G33" s="12">
        <v>0</v>
      </c>
      <c r="H33" s="12"/>
      <c r="I33" s="24"/>
      <c r="J33" s="9">
        <v>0</v>
      </c>
      <c r="K33" s="107"/>
      <c r="L33" s="108"/>
      <c r="M33" s="109"/>
      <c r="N33" s="32"/>
      <c r="O33" s="32"/>
    </row>
    <row r="34" spans="1:15" s="13" customFormat="1" ht="17.25" customHeight="1" x14ac:dyDescent="0.25">
      <c r="A34" s="91" t="s">
        <v>41</v>
      </c>
      <c r="B34" s="110" t="s">
        <v>27</v>
      </c>
      <c r="C34" s="93" t="s">
        <v>6</v>
      </c>
      <c r="D34" s="94">
        <v>557.42542556307205</v>
      </c>
      <c r="E34" s="95">
        <v>294.29999999999995</v>
      </c>
      <c r="F34" s="99"/>
      <c r="G34" s="94">
        <v>573.92521815973907</v>
      </c>
      <c r="H34" s="94">
        <f>H37+H43</f>
        <v>534.1</v>
      </c>
      <c r="I34" s="95">
        <v>580.30760000000009</v>
      </c>
      <c r="J34" s="99"/>
      <c r="K34" s="94">
        <v>606.33091227102022</v>
      </c>
      <c r="L34" s="97">
        <v>29.037201791249935</v>
      </c>
      <c r="M34" s="100">
        <f>M35+M37+M43+M48</f>
        <v>685.83868599999994</v>
      </c>
      <c r="N34" s="8"/>
      <c r="O34" s="8"/>
    </row>
    <row r="35" spans="1:15" ht="47.25" x14ac:dyDescent="0.25">
      <c r="A35" s="86" t="s">
        <v>42</v>
      </c>
      <c r="B35" s="111" t="s">
        <v>220</v>
      </c>
      <c r="C35" s="46" t="s">
        <v>55</v>
      </c>
      <c r="D35" s="112"/>
      <c r="E35" s="113"/>
      <c r="F35" s="114"/>
      <c r="G35" s="112">
        <v>0</v>
      </c>
      <c r="H35" s="112"/>
      <c r="I35" s="115"/>
      <c r="J35" s="116"/>
      <c r="K35" s="112">
        <v>0</v>
      </c>
      <c r="L35" s="74"/>
      <c r="M35" s="98"/>
      <c r="N35" s="8"/>
      <c r="O35" s="8"/>
    </row>
    <row r="36" spans="1:15" ht="78.75" x14ac:dyDescent="0.25">
      <c r="A36" s="117" t="s">
        <v>43</v>
      </c>
      <c r="B36" s="111" t="s">
        <v>221</v>
      </c>
      <c r="C36" s="46" t="s">
        <v>55</v>
      </c>
      <c r="D36" s="112"/>
      <c r="E36" s="113"/>
      <c r="F36" s="114"/>
      <c r="G36" s="112"/>
      <c r="H36" s="112"/>
      <c r="I36" s="115"/>
      <c r="J36" s="116"/>
      <c r="K36" s="114"/>
      <c r="L36" s="74"/>
      <c r="M36" s="52"/>
    </row>
    <row r="37" spans="1:15" ht="78.75" x14ac:dyDescent="0.25">
      <c r="A37" s="117" t="s">
        <v>44</v>
      </c>
      <c r="B37" s="118" t="s">
        <v>222</v>
      </c>
      <c r="C37" s="46" t="s">
        <v>55</v>
      </c>
      <c r="D37" s="119">
        <v>529.52860799999996</v>
      </c>
      <c r="E37" s="95">
        <v>281.79999999999995</v>
      </c>
      <c r="F37" s="114"/>
      <c r="G37" s="119">
        <v>545.20265479680006</v>
      </c>
      <c r="H37" s="119">
        <f>H38+H41</f>
        <v>500.4</v>
      </c>
      <c r="I37" s="95">
        <v>550.70760000000007</v>
      </c>
      <c r="J37" s="120"/>
      <c r="K37" s="119">
        <v>575.98657907992174</v>
      </c>
      <c r="L37" s="74">
        <v>27.58401095393863</v>
      </c>
      <c r="M37" s="121">
        <f>M38+M41</f>
        <v>649.55868599999997</v>
      </c>
    </row>
    <row r="38" spans="1:15" ht="47.25" x14ac:dyDescent="0.25">
      <c r="A38" s="53" t="s">
        <v>53</v>
      </c>
      <c r="B38" s="122" t="s">
        <v>49</v>
      </c>
      <c r="C38" s="46" t="s">
        <v>55</v>
      </c>
      <c r="D38" s="112">
        <v>406.70400000000001</v>
      </c>
      <c r="E38" s="113">
        <v>211.7</v>
      </c>
      <c r="F38" s="114"/>
      <c r="G38" s="112">
        <v>418.74243840000008</v>
      </c>
      <c r="H38" s="112">
        <f>H39*H40*12/1000</f>
        <v>384.3</v>
      </c>
      <c r="I38" s="113">
        <v>422.99760000000003</v>
      </c>
      <c r="J38" s="116"/>
      <c r="K38" s="112">
        <v>442.38600543772793</v>
      </c>
      <c r="L38" s="74"/>
      <c r="M38" s="52">
        <v>498.89299999999997</v>
      </c>
    </row>
    <row r="39" spans="1:15" ht="15.75" x14ac:dyDescent="0.25">
      <c r="A39" s="53"/>
      <c r="B39" s="123" t="s">
        <v>50</v>
      </c>
      <c r="C39" s="124" t="s">
        <v>56</v>
      </c>
      <c r="D39" s="112">
        <v>1</v>
      </c>
      <c r="E39" s="113">
        <v>0.8</v>
      </c>
      <c r="F39" s="114"/>
      <c r="G39" s="112">
        <v>1</v>
      </c>
      <c r="H39" s="112">
        <v>1</v>
      </c>
      <c r="I39" s="113">
        <v>1</v>
      </c>
      <c r="J39" s="116"/>
      <c r="K39" s="112">
        <v>1</v>
      </c>
      <c r="L39" s="74"/>
      <c r="M39" s="52">
        <v>0.8</v>
      </c>
    </row>
    <row r="40" spans="1:15" ht="15.75" x14ac:dyDescent="0.25">
      <c r="A40" s="53"/>
      <c r="B40" s="125" t="s">
        <v>51</v>
      </c>
      <c r="C40" s="124" t="s">
        <v>57</v>
      </c>
      <c r="D40" s="112">
        <v>33892</v>
      </c>
      <c r="E40" s="113">
        <v>33078</v>
      </c>
      <c r="F40" s="114"/>
      <c r="G40" s="112">
        <v>34895.203199999996</v>
      </c>
      <c r="H40" s="112">
        <v>32025</v>
      </c>
      <c r="I40" s="113">
        <v>35249.800000000003</v>
      </c>
      <c r="J40" s="116"/>
      <c r="K40" s="112">
        <v>36865.500453143984</v>
      </c>
      <c r="L40" s="74"/>
      <c r="M40" s="121">
        <f>M38/M39/12*1000</f>
        <v>51968.020833333328</v>
      </c>
    </row>
    <row r="41" spans="1:15" ht="31.5" x14ac:dyDescent="0.25">
      <c r="A41" s="126" t="s">
        <v>52</v>
      </c>
      <c r="B41" s="118" t="s">
        <v>28</v>
      </c>
      <c r="C41" s="46" t="s">
        <v>55</v>
      </c>
      <c r="D41" s="112">
        <v>122.824608</v>
      </c>
      <c r="E41" s="113">
        <v>70.099999999999994</v>
      </c>
      <c r="F41" s="114"/>
      <c r="G41" s="112">
        <v>126.46021639680001</v>
      </c>
      <c r="H41" s="112">
        <v>116.1</v>
      </c>
      <c r="I41" s="113">
        <v>127.71</v>
      </c>
      <c r="J41" s="116"/>
      <c r="K41" s="112">
        <v>133.60057364219381</v>
      </c>
      <c r="L41" s="74"/>
      <c r="M41" s="121">
        <f>M38*30.2/100</f>
        <v>150.66568599999999</v>
      </c>
    </row>
    <row r="42" spans="1:15" ht="47.25" x14ac:dyDescent="0.25">
      <c r="A42" s="53" t="s">
        <v>45</v>
      </c>
      <c r="B42" s="111" t="s">
        <v>29</v>
      </c>
      <c r="C42" s="46" t="s">
        <v>55</v>
      </c>
      <c r="D42" s="112"/>
      <c r="E42" s="113"/>
      <c r="F42" s="114"/>
      <c r="G42" s="112"/>
      <c r="H42" s="112"/>
      <c r="I42" s="113"/>
      <c r="J42" s="116"/>
      <c r="K42" s="114"/>
      <c r="L42" s="74"/>
      <c r="M42" s="52"/>
    </row>
    <row r="43" spans="1:15" ht="31.5" x14ac:dyDescent="0.25">
      <c r="A43" s="117" t="s">
        <v>214</v>
      </c>
      <c r="B43" s="118" t="s">
        <v>59</v>
      </c>
      <c r="C43" s="46" t="s">
        <v>55</v>
      </c>
      <c r="D43" s="112">
        <v>27.896817563072105</v>
      </c>
      <c r="E43" s="113">
        <v>12.5</v>
      </c>
      <c r="F43" s="114"/>
      <c r="G43" s="112">
        <v>28.722563362939042</v>
      </c>
      <c r="H43" s="112">
        <v>33.700000000000003</v>
      </c>
      <c r="I43" s="113">
        <v>29.6</v>
      </c>
      <c r="J43" s="116"/>
      <c r="K43" s="112">
        <v>30.344333191098485</v>
      </c>
      <c r="L43" s="74">
        <v>1.4531908373113023</v>
      </c>
      <c r="M43" s="52">
        <v>36.28</v>
      </c>
    </row>
    <row r="44" spans="1:15" ht="31.5" x14ac:dyDescent="0.25">
      <c r="A44" s="53"/>
      <c r="B44" s="122" t="s">
        <v>54</v>
      </c>
      <c r="C44" s="46" t="s">
        <v>55</v>
      </c>
      <c r="D44" s="112">
        <v>0</v>
      </c>
      <c r="E44" s="113">
        <v>0</v>
      </c>
      <c r="F44" s="114"/>
      <c r="G44" s="112">
        <v>0</v>
      </c>
      <c r="H44" s="112"/>
      <c r="I44" s="115"/>
      <c r="J44" s="116"/>
      <c r="K44" s="112">
        <v>0</v>
      </c>
      <c r="L44" s="74"/>
      <c r="M44" s="52"/>
    </row>
    <row r="45" spans="1:15" s="4" customFormat="1" ht="15.75" x14ac:dyDescent="0.25">
      <c r="A45" s="127"/>
      <c r="B45" s="128" t="s">
        <v>50</v>
      </c>
      <c r="C45" s="124" t="s">
        <v>56</v>
      </c>
      <c r="D45" s="129">
        <v>0</v>
      </c>
      <c r="E45" s="130">
        <v>0</v>
      </c>
      <c r="F45" s="131"/>
      <c r="G45" s="129">
        <v>0</v>
      </c>
      <c r="H45" s="129"/>
      <c r="I45" s="106"/>
      <c r="J45" s="132"/>
      <c r="K45" s="129">
        <v>0</v>
      </c>
      <c r="L45" s="108"/>
      <c r="M45" s="133"/>
    </row>
    <row r="46" spans="1:15" s="4" customFormat="1" ht="15.75" x14ac:dyDescent="0.25">
      <c r="A46" s="127"/>
      <c r="B46" s="134" t="s">
        <v>51</v>
      </c>
      <c r="C46" s="124" t="s">
        <v>57</v>
      </c>
      <c r="D46" s="129">
        <v>0</v>
      </c>
      <c r="E46" s="130">
        <v>0</v>
      </c>
      <c r="F46" s="131"/>
      <c r="G46" s="129">
        <v>0</v>
      </c>
      <c r="H46" s="129"/>
      <c r="I46" s="106"/>
      <c r="J46" s="132"/>
      <c r="K46" s="129">
        <v>0</v>
      </c>
      <c r="L46" s="108"/>
      <c r="M46" s="133"/>
    </row>
    <row r="47" spans="1:15" ht="31.5" x14ac:dyDescent="0.25">
      <c r="A47" s="53"/>
      <c r="B47" s="118" t="s">
        <v>28</v>
      </c>
      <c r="C47" s="46" t="s">
        <v>58</v>
      </c>
      <c r="D47" s="112">
        <v>0</v>
      </c>
      <c r="E47" s="113">
        <v>0</v>
      </c>
      <c r="F47" s="114"/>
      <c r="G47" s="112">
        <v>0</v>
      </c>
      <c r="H47" s="112"/>
      <c r="I47" s="115"/>
      <c r="J47" s="116"/>
      <c r="K47" s="112">
        <v>0</v>
      </c>
      <c r="L47" s="74"/>
      <c r="M47" s="98"/>
      <c r="N47" s="8"/>
      <c r="O47" s="8"/>
    </row>
    <row r="48" spans="1:15" s="5" customFormat="1" ht="31.5" x14ac:dyDescent="0.25">
      <c r="A48" s="135" t="s">
        <v>64</v>
      </c>
      <c r="B48" s="136" t="s">
        <v>30</v>
      </c>
      <c r="C48" s="137" t="s">
        <v>58</v>
      </c>
      <c r="D48" s="119">
        <v>0</v>
      </c>
      <c r="E48" s="95">
        <v>0</v>
      </c>
      <c r="F48" s="138"/>
      <c r="G48" s="119">
        <v>0</v>
      </c>
      <c r="H48" s="119"/>
      <c r="I48" s="95">
        <v>0</v>
      </c>
      <c r="J48" s="120"/>
      <c r="K48" s="119">
        <v>0</v>
      </c>
      <c r="L48" s="139"/>
      <c r="M48" s="140"/>
      <c r="N48" s="33"/>
      <c r="O48" s="33"/>
    </row>
    <row r="49" spans="1:15" ht="31.5" hidden="1" x14ac:dyDescent="0.25">
      <c r="A49" s="53" t="s">
        <v>47</v>
      </c>
      <c r="B49" s="118" t="s">
        <v>31</v>
      </c>
      <c r="C49" s="46" t="s">
        <v>58</v>
      </c>
      <c r="D49" s="112"/>
      <c r="E49" s="113"/>
      <c r="F49" s="114"/>
      <c r="G49" s="112"/>
      <c r="H49" s="112"/>
      <c r="I49" s="115"/>
      <c r="J49" s="116"/>
      <c r="K49" s="114"/>
      <c r="L49" s="74"/>
      <c r="M49" s="98"/>
      <c r="N49" s="8"/>
      <c r="O49" s="8"/>
    </row>
    <row r="50" spans="1:15" ht="63" hidden="1" x14ac:dyDescent="0.25">
      <c r="A50" s="53" t="s">
        <v>46</v>
      </c>
      <c r="B50" s="118" t="s">
        <v>32</v>
      </c>
      <c r="C50" s="46" t="s">
        <v>58</v>
      </c>
      <c r="D50" s="112"/>
      <c r="E50" s="113"/>
      <c r="F50" s="114"/>
      <c r="G50" s="112"/>
      <c r="H50" s="112"/>
      <c r="I50" s="115"/>
      <c r="J50" s="116"/>
      <c r="K50" s="114"/>
      <c r="L50" s="74"/>
      <c r="M50" s="98"/>
      <c r="N50" s="8"/>
      <c r="O50" s="8"/>
    </row>
    <row r="51" spans="1:15" ht="63" hidden="1" x14ac:dyDescent="0.25">
      <c r="A51" s="53" t="s">
        <v>60</v>
      </c>
      <c r="B51" s="118" t="s">
        <v>33</v>
      </c>
      <c r="C51" s="46" t="s">
        <v>58</v>
      </c>
      <c r="D51" s="112"/>
      <c r="E51" s="113"/>
      <c r="F51" s="114"/>
      <c r="G51" s="112"/>
      <c r="H51" s="112"/>
      <c r="I51" s="115"/>
      <c r="J51" s="116"/>
      <c r="K51" s="114"/>
      <c r="L51" s="74"/>
      <c r="M51" s="98"/>
      <c r="N51" s="8"/>
      <c r="O51" s="8"/>
    </row>
    <row r="52" spans="1:15" ht="47.25" hidden="1" x14ac:dyDescent="0.25">
      <c r="A52" s="53" t="s">
        <v>61</v>
      </c>
      <c r="B52" s="118" t="s">
        <v>34</v>
      </c>
      <c r="C52" s="46" t="s">
        <v>58</v>
      </c>
      <c r="D52" s="112"/>
      <c r="E52" s="113"/>
      <c r="F52" s="114"/>
      <c r="G52" s="112"/>
      <c r="H52" s="112"/>
      <c r="I52" s="115"/>
      <c r="J52" s="116"/>
      <c r="K52" s="114"/>
      <c r="L52" s="74"/>
      <c r="M52" s="98"/>
      <c r="N52" s="8"/>
      <c r="O52" s="8"/>
    </row>
    <row r="53" spans="1:15" ht="47.25" hidden="1" x14ac:dyDescent="0.25">
      <c r="A53" s="53" t="s">
        <v>62</v>
      </c>
      <c r="B53" s="118" t="s">
        <v>48</v>
      </c>
      <c r="C53" s="46" t="s">
        <v>58</v>
      </c>
      <c r="D53" s="112"/>
      <c r="E53" s="113"/>
      <c r="F53" s="114"/>
      <c r="G53" s="112"/>
      <c r="H53" s="112"/>
      <c r="I53" s="115"/>
      <c r="J53" s="116"/>
      <c r="K53" s="114"/>
      <c r="L53" s="74"/>
      <c r="M53" s="98"/>
      <c r="N53" s="8"/>
      <c r="O53" s="8"/>
    </row>
    <row r="54" spans="1:15" ht="31.5" hidden="1" x14ac:dyDescent="0.25">
      <c r="A54" s="53" t="s">
        <v>63</v>
      </c>
      <c r="B54" s="118" t="s">
        <v>35</v>
      </c>
      <c r="C54" s="46" t="s">
        <v>58</v>
      </c>
      <c r="D54" s="112"/>
      <c r="E54" s="113"/>
      <c r="F54" s="114"/>
      <c r="G54" s="112"/>
      <c r="H54" s="112"/>
      <c r="I54" s="115"/>
      <c r="J54" s="116"/>
      <c r="K54" s="114"/>
      <c r="L54" s="74"/>
      <c r="M54" s="98"/>
      <c r="N54" s="8"/>
      <c r="O54" s="8"/>
    </row>
    <row r="55" spans="1:15" ht="15.75" x14ac:dyDescent="0.25">
      <c r="A55" s="126" t="s">
        <v>65</v>
      </c>
      <c r="B55" s="118" t="s">
        <v>66</v>
      </c>
      <c r="C55" s="46" t="s">
        <v>58</v>
      </c>
      <c r="D55" s="112"/>
      <c r="E55" s="113"/>
      <c r="F55" s="114"/>
      <c r="G55" s="112"/>
      <c r="H55" s="112"/>
      <c r="I55" s="115"/>
      <c r="J55" s="116"/>
      <c r="K55" s="114"/>
      <c r="L55" s="74"/>
      <c r="M55" s="98"/>
      <c r="N55" s="8"/>
      <c r="O55" s="8"/>
    </row>
    <row r="56" spans="1:15" s="13" customFormat="1" ht="15.75" x14ac:dyDescent="0.25">
      <c r="A56" s="141" t="s">
        <v>177</v>
      </c>
      <c r="B56" s="142" t="s">
        <v>36</v>
      </c>
      <c r="C56" s="143" t="s">
        <v>58</v>
      </c>
      <c r="D56" s="94">
        <v>408.99792199999996</v>
      </c>
      <c r="E56" s="95">
        <v>105.69999999999999</v>
      </c>
      <c r="F56" s="99"/>
      <c r="G56" s="94">
        <v>421.10426049120002</v>
      </c>
      <c r="H56" s="94">
        <v>68.599999999999994</v>
      </c>
      <c r="I56" s="113">
        <v>481.78634999999997</v>
      </c>
      <c r="J56" s="99"/>
      <c r="K56" s="94">
        <v>444.88118372553845</v>
      </c>
      <c r="L56" s="97">
        <v>21.305370456181539</v>
      </c>
      <c r="M56" s="100">
        <f>M57+M59</f>
        <v>610.09687799999995</v>
      </c>
      <c r="N56" s="8"/>
      <c r="O56" s="8"/>
    </row>
    <row r="57" spans="1:15" ht="78.75" x14ac:dyDescent="0.25">
      <c r="A57" s="126" t="s">
        <v>178</v>
      </c>
      <c r="B57" s="144" t="s">
        <v>212</v>
      </c>
      <c r="C57" s="46" t="s">
        <v>58</v>
      </c>
      <c r="D57" s="112">
        <v>71.375</v>
      </c>
      <c r="E57" s="113">
        <v>5.0999999999999996</v>
      </c>
      <c r="F57" s="138"/>
      <c r="G57" s="112">
        <v>73.487700000000004</v>
      </c>
      <c r="H57" s="112">
        <v>68.599999999999994</v>
      </c>
      <c r="I57" s="113">
        <v>75.66</v>
      </c>
      <c r="J57" s="145"/>
      <c r="K57" s="112">
        <v>77.637055790249974</v>
      </c>
      <c r="L57" s="146">
        <v>3.7180404459608898</v>
      </c>
      <c r="M57" s="98">
        <v>82.02</v>
      </c>
      <c r="N57" s="8"/>
      <c r="O57" s="8"/>
    </row>
    <row r="58" spans="1:15" ht="78.75" x14ac:dyDescent="0.25">
      <c r="A58" s="126" t="s">
        <v>179</v>
      </c>
      <c r="B58" s="144" t="s">
        <v>213</v>
      </c>
      <c r="C58" s="46" t="s">
        <v>58</v>
      </c>
      <c r="D58" s="112"/>
      <c r="E58" s="113"/>
      <c r="F58" s="138"/>
      <c r="G58" s="112"/>
      <c r="H58" s="112"/>
      <c r="I58" s="113"/>
      <c r="J58" s="145"/>
      <c r="K58" s="112"/>
      <c r="L58" s="146"/>
      <c r="M58" s="98"/>
      <c r="N58" s="8"/>
      <c r="O58" s="8"/>
    </row>
    <row r="59" spans="1:15" ht="78.75" x14ac:dyDescent="0.2">
      <c r="A59" s="117" t="s">
        <v>180</v>
      </c>
      <c r="B59" s="122" t="s">
        <v>67</v>
      </c>
      <c r="C59" s="46" t="s">
        <v>58</v>
      </c>
      <c r="D59" s="112">
        <v>337.62292199999996</v>
      </c>
      <c r="E59" s="113">
        <v>100.6</v>
      </c>
      <c r="F59" s="138"/>
      <c r="G59" s="112">
        <v>347.6165604912</v>
      </c>
      <c r="H59" s="112"/>
      <c r="I59" s="113">
        <v>406.12635</v>
      </c>
      <c r="J59" s="145"/>
      <c r="K59" s="112">
        <v>367.24412793528847</v>
      </c>
      <c r="L59" s="146">
        <v>17.587330010220647</v>
      </c>
      <c r="M59" s="112">
        <f>M60+M63</f>
        <v>528.07687799999997</v>
      </c>
      <c r="N59" s="8"/>
      <c r="O59" s="8"/>
    </row>
    <row r="60" spans="1:15" ht="31.5" x14ac:dyDescent="0.2">
      <c r="A60" s="53" t="s">
        <v>181</v>
      </c>
      <c r="B60" s="122" t="s">
        <v>68</v>
      </c>
      <c r="C60" s="46" t="s">
        <v>58</v>
      </c>
      <c r="D60" s="112">
        <v>259.31099999999998</v>
      </c>
      <c r="E60" s="113">
        <v>75.5</v>
      </c>
      <c r="F60" s="138"/>
      <c r="G60" s="112">
        <v>266.98660560000002</v>
      </c>
      <c r="H60" s="112"/>
      <c r="I60" s="113">
        <v>311.92500000000001</v>
      </c>
      <c r="J60" s="145"/>
      <c r="K60" s="112">
        <v>282.06154219300186</v>
      </c>
      <c r="L60" s="146">
        <v>13.507933955622617</v>
      </c>
      <c r="M60" s="48">
        <v>405.589</v>
      </c>
      <c r="N60" s="8"/>
      <c r="O60" s="8"/>
    </row>
    <row r="61" spans="1:15" ht="15.75" x14ac:dyDescent="0.2">
      <c r="A61" s="147"/>
      <c r="B61" s="123" t="s">
        <v>50</v>
      </c>
      <c r="C61" s="124" t="s">
        <v>56</v>
      </c>
      <c r="D61" s="129">
        <v>0.5</v>
      </c>
      <c r="E61" s="130">
        <v>0.5</v>
      </c>
      <c r="F61" s="107"/>
      <c r="G61" s="129">
        <v>0.5</v>
      </c>
      <c r="H61" s="129"/>
      <c r="I61" s="130">
        <v>0.5</v>
      </c>
      <c r="J61" s="148"/>
      <c r="K61" s="129">
        <v>0.5</v>
      </c>
      <c r="L61" s="146"/>
      <c r="M61" s="48">
        <v>0.5</v>
      </c>
      <c r="N61" s="8"/>
      <c r="O61" s="8"/>
    </row>
    <row r="62" spans="1:15" ht="15.75" x14ac:dyDescent="0.2">
      <c r="A62" s="147"/>
      <c r="B62" s="125" t="s">
        <v>51</v>
      </c>
      <c r="C62" s="124" t="s">
        <v>57</v>
      </c>
      <c r="D62" s="129">
        <v>43218.5</v>
      </c>
      <c r="E62" s="130">
        <v>20133.3</v>
      </c>
      <c r="F62" s="107"/>
      <c r="G62" s="129">
        <v>44497.767599999999</v>
      </c>
      <c r="H62" s="129"/>
      <c r="I62" s="130">
        <v>51987.5</v>
      </c>
      <c r="J62" s="148"/>
      <c r="K62" s="129">
        <v>47010.257032166977</v>
      </c>
      <c r="L62" s="146"/>
      <c r="M62" s="112">
        <f>M60/M61/12*1000</f>
        <v>67598.166666666672</v>
      </c>
      <c r="N62" s="8"/>
      <c r="O62" s="8"/>
    </row>
    <row r="63" spans="1:15" ht="63" x14ac:dyDescent="0.2">
      <c r="A63" s="126" t="s">
        <v>182</v>
      </c>
      <c r="B63" s="122" t="s">
        <v>215</v>
      </c>
      <c r="C63" s="46" t="s">
        <v>58</v>
      </c>
      <c r="D63" s="112">
        <v>78.311921999999996</v>
      </c>
      <c r="E63" s="113">
        <v>25.1</v>
      </c>
      <c r="F63" s="138"/>
      <c r="G63" s="112">
        <v>80.629954891200001</v>
      </c>
      <c r="H63" s="112"/>
      <c r="I63" s="113">
        <v>94.201350000000005</v>
      </c>
      <c r="J63" s="145"/>
      <c r="K63" s="112">
        <v>85.182585742286562</v>
      </c>
      <c r="L63" s="146">
        <v>4.0793960545980301</v>
      </c>
      <c r="M63" s="48">
        <f>M60*30.2/100</f>
        <v>122.48787799999999</v>
      </c>
      <c r="N63" s="8"/>
      <c r="O63" s="8"/>
    </row>
    <row r="64" spans="1:15" s="13" customFormat="1" ht="31.5" x14ac:dyDescent="0.25">
      <c r="A64" s="141" t="s">
        <v>183</v>
      </c>
      <c r="B64" s="142" t="s">
        <v>37</v>
      </c>
      <c r="C64" s="143" t="s">
        <v>58</v>
      </c>
      <c r="D64" s="94">
        <v>59.780000370783171</v>
      </c>
      <c r="E64" s="95">
        <v>7.42</v>
      </c>
      <c r="F64" s="99"/>
      <c r="G64" s="94">
        <v>61.549488381758358</v>
      </c>
      <c r="H64" s="94">
        <v>51</v>
      </c>
      <c r="I64" s="113">
        <v>37.5</v>
      </c>
      <c r="J64" s="99"/>
      <c r="K64" s="94">
        <v>65.024773715273668</v>
      </c>
      <c r="L64" s="97">
        <v>3.114037957802156</v>
      </c>
      <c r="M64" s="48">
        <f>M66+M75</f>
        <v>42.240600000000001</v>
      </c>
      <c r="N64" s="8"/>
      <c r="O64" s="8"/>
    </row>
    <row r="65" spans="1:15" ht="47.25" x14ac:dyDescent="0.25">
      <c r="A65" s="86" t="s">
        <v>184</v>
      </c>
      <c r="B65" s="144" t="s">
        <v>69</v>
      </c>
      <c r="C65" s="46" t="s">
        <v>58</v>
      </c>
      <c r="D65" s="112"/>
      <c r="E65" s="113"/>
      <c r="F65" s="114"/>
      <c r="G65" s="112"/>
      <c r="H65" s="112"/>
      <c r="I65" s="113"/>
      <c r="J65" s="116"/>
      <c r="K65" s="114"/>
      <c r="L65" s="74"/>
      <c r="M65" s="98"/>
      <c r="N65" s="8"/>
      <c r="O65" s="8"/>
    </row>
    <row r="66" spans="1:15" ht="110.25" x14ac:dyDescent="0.25">
      <c r="A66" s="86" t="s">
        <v>185</v>
      </c>
      <c r="B66" s="144" t="s">
        <v>71</v>
      </c>
      <c r="C66" s="46" t="s">
        <v>58</v>
      </c>
      <c r="D66" s="112">
        <v>48.380000370783172</v>
      </c>
      <c r="E66" s="113">
        <v>7.42</v>
      </c>
      <c r="F66" s="114"/>
      <c r="G66" s="112">
        <v>49.812048381758359</v>
      </c>
      <c r="H66" s="112">
        <f>H67+H70</f>
        <v>26</v>
      </c>
      <c r="I66" s="113">
        <v>26.599999999999998</v>
      </c>
      <c r="J66" s="116"/>
      <c r="K66" s="112">
        <v>52.624599480473663</v>
      </c>
      <c r="L66" s="74">
        <v>2.5201933191478072</v>
      </c>
      <c r="M66" s="48">
        <f>M67+M70</f>
        <v>32.940600000000003</v>
      </c>
      <c r="N66" s="8"/>
      <c r="O66" s="8"/>
    </row>
    <row r="67" spans="1:15" ht="47.25" x14ac:dyDescent="0.25">
      <c r="A67" s="149" t="s">
        <v>186</v>
      </c>
      <c r="B67" s="144" t="s">
        <v>72</v>
      </c>
      <c r="C67" s="46" t="s">
        <v>58</v>
      </c>
      <c r="D67" s="112">
        <v>37.158218410739764</v>
      </c>
      <c r="E67" s="113">
        <v>5.58</v>
      </c>
      <c r="F67" s="114"/>
      <c r="G67" s="112">
        <v>38.258101675697667</v>
      </c>
      <c r="H67" s="112">
        <v>20</v>
      </c>
      <c r="I67" s="113">
        <v>20.399999999999999</v>
      </c>
      <c r="J67" s="116"/>
      <c r="K67" s="112">
        <v>40.418279170870711</v>
      </c>
      <c r="L67" s="74">
        <v>1.9356323495758887</v>
      </c>
      <c r="M67" s="48">
        <v>25.3</v>
      </c>
      <c r="N67" s="8"/>
      <c r="O67" s="8"/>
    </row>
    <row r="68" spans="1:15" ht="15.75" x14ac:dyDescent="0.25">
      <c r="A68" s="68"/>
      <c r="B68" s="150" t="s">
        <v>50</v>
      </c>
      <c r="C68" s="124" t="s">
        <v>56</v>
      </c>
      <c r="D68" s="112">
        <v>8.118819146910089E-2</v>
      </c>
      <c r="E68" s="113">
        <v>4.5999999999999999E-2</v>
      </c>
      <c r="F68" s="114"/>
      <c r="G68" s="112">
        <v>0.08</v>
      </c>
      <c r="H68" s="112"/>
      <c r="I68" s="113">
        <v>3.6999999999999998E-2</v>
      </c>
      <c r="J68" s="116"/>
      <c r="K68" s="112">
        <v>0.08</v>
      </c>
      <c r="L68" s="74"/>
      <c r="M68" s="63">
        <f>M67/M69/12*1000</f>
        <v>2.176486077164811E-2</v>
      </c>
      <c r="N68" s="8"/>
      <c r="O68" s="8"/>
    </row>
    <row r="69" spans="1:15" ht="15.75" x14ac:dyDescent="0.25">
      <c r="A69" s="68"/>
      <c r="B69" s="152" t="s">
        <v>51</v>
      </c>
      <c r="C69" s="124" t="s">
        <v>57</v>
      </c>
      <c r="D69" s="112">
        <v>38140.007122507122</v>
      </c>
      <c r="E69" s="113">
        <v>41775.800000000003</v>
      </c>
      <c r="F69" s="114"/>
      <c r="G69" s="112">
        <v>39268.951333333338</v>
      </c>
      <c r="H69" s="112"/>
      <c r="I69" s="113">
        <v>46235.1</v>
      </c>
      <c r="J69" s="116"/>
      <c r="K69" s="112">
        <v>41486.204704877302</v>
      </c>
      <c r="L69" s="74"/>
      <c r="M69" s="48">
        <v>96868.68</v>
      </c>
      <c r="N69" s="8"/>
      <c r="O69" s="8"/>
    </row>
    <row r="70" spans="1:15" ht="94.5" x14ac:dyDescent="0.25">
      <c r="A70" s="153" t="s">
        <v>187</v>
      </c>
      <c r="B70" s="144" t="s">
        <v>73</v>
      </c>
      <c r="C70" s="46" t="s">
        <v>58</v>
      </c>
      <c r="D70" s="112">
        <v>11.221781960043408</v>
      </c>
      <c r="E70" s="113">
        <v>1.84</v>
      </c>
      <c r="F70" s="114"/>
      <c r="G70" s="112">
        <v>11.553946706060694</v>
      </c>
      <c r="H70" s="112">
        <v>6</v>
      </c>
      <c r="I70" s="113">
        <v>6.2</v>
      </c>
      <c r="J70" s="116"/>
      <c r="K70" s="112">
        <v>12.206320309602955</v>
      </c>
      <c r="L70" s="74">
        <v>0.58456096957191839</v>
      </c>
      <c r="M70" s="48">
        <f>M67*30.2/100</f>
        <v>7.6406000000000009</v>
      </c>
      <c r="N70" s="8"/>
      <c r="O70" s="8"/>
    </row>
    <row r="71" spans="1:15" ht="141.75" x14ac:dyDescent="0.25">
      <c r="A71" s="50" t="s">
        <v>188</v>
      </c>
      <c r="B71" s="144" t="s">
        <v>77</v>
      </c>
      <c r="C71" s="46" t="s">
        <v>58</v>
      </c>
      <c r="D71" s="112"/>
      <c r="E71" s="113"/>
      <c r="F71" s="114"/>
      <c r="G71" s="112"/>
      <c r="H71" s="112"/>
      <c r="I71" s="113"/>
      <c r="J71" s="116"/>
      <c r="K71" s="114"/>
      <c r="L71" s="74"/>
      <c r="M71" s="98"/>
      <c r="N71" s="8"/>
      <c r="O71" s="8"/>
    </row>
    <row r="72" spans="1:15" ht="15.75" x14ac:dyDescent="0.25">
      <c r="A72" s="50" t="s">
        <v>189</v>
      </c>
      <c r="B72" s="144" t="s">
        <v>78</v>
      </c>
      <c r="C72" s="46" t="s">
        <v>58</v>
      </c>
      <c r="D72" s="112"/>
      <c r="E72" s="113"/>
      <c r="F72" s="114"/>
      <c r="G72" s="112"/>
      <c r="H72" s="112"/>
      <c r="I72" s="113"/>
      <c r="J72" s="116"/>
      <c r="K72" s="114"/>
      <c r="L72" s="74"/>
      <c r="M72" s="98"/>
      <c r="N72" s="8"/>
      <c r="O72" s="8"/>
    </row>
    <row r="73" spans="1:15" ht="15.75" x14ac:dyDescent="0.25">
      <c r="A73" s="50" t="s">
        <v>190</v>
      </c>
      <c r="B73" s="144" t="s">
        <v>79</v>
      </c>
      <c r="C73" s="46" t="s">
        <v>58</v>
      </c>
      <c r="D73" s="112"/>
      <c r="E73" s="113"/>
      <c r="F73" s="114"/>
      <c r="G73" s="112"/>
      <c r="H73" s="112"/>
      <c r="I73" s="113"/>
      <c r="J73" s="116"/>
      <c r="K73" s="114"/>
      <c r="L73" s="74"/>
      <c r="M73" s="98"/>
      <c r="N73" s="8"/>
      <c r="O73" s="8"/>
    </row>
    <row r="74" spans="1:15" ht="31.5" x14ac:dyDescent="0.25">
      <c r="A74" s="50" t="s">
        <v>191</v>
      </c>
      <c r="B74" s="144" t="s">
        <v>229</v>
      </c>
      <c r="C74" s="46" t="s">
        <v>58</v>
      </c>
      <c r="D74" s="112"/>
      <c r="E74" s="113"/>
      <c r="F74" s="114"/>
      <c r="G74" s="112"/>
      <c r="H74" s="112"/>
      <c r="I74" s="113"/>
      <c r="J74" s="116"/>
      <c r="K74" s="114"/>
      <c r="L74" s="74"/>
      <c r="M74" s="98"/>
      <c r="N74" s="8"/>
      <c r="O74" s="8"/>
    </row>
    <row r="75" spans="1:15" ht="31.5" x14ac:dyDescent="0.25">
      <c r="A75" s="50" t="s">
        <v>192</v>
      </c>
      <c r="B75" s="144" t="s">
        <v>80</v>
      </c>
      <c r="C75" s="46" t="s">
        <v>58</v>
      </c>
      <c r="D75" s="112">
        <v>11.399999999999999</v>
      </c>
      <c r="E75" s="113"/>
      <c r="F75" s="114"/>
      <c r="G75" s="112">
        <v>11.737439999999999</v>
      </c>
      <c r="H75" s="112">
        <v>25</v>
      </c>
      <c r="I75" s="113">
        <v>10.9</v>
      </c>
      <c r="J75" s="116"/>
      <c r="K75" s="112">
        <v>12.400174234799996</v>
      </c>
      <c r="L75" s="74">
        <v>0.59384463865434878</v>
      </c>
      <c r="M75" s="98">
        <v>9.3000000000000007</v>
      </c>
      <c r="N75" s="8"/>
      <c r="O75" s="8"/>
    </row>
    <row r="76" spans="1:15" ht="47.25" x14ac:dyDescent="0.25">
      <c r="A76" s="154" t="s">
        <v>193</v>
      </c>
      <c r="B76" s="155" t="s">
        <v>216</v>
      </c>
      <c r="C76" s="137" t="s">
        <v>58</v>
      </c>
      <c r="D76" s="119"/>
      <c r="E76" s="95"/>
      <c r="F76" s="138"/>
      <c r="G76" s="119"/>
      <c r="H76" s="119"/>
      <c r="I76" s="113"/>
      <c r="J76" s="145"/>
      <c r="K76" s="138"/>
      <c r="L76" s="74"/>
      <c r="M76" s="98"/>
      <c r="N76" s="8"/>
      <c r="O76" s="8"/>
    </row>
    <row r="77" spans="1:15" ht="47.25" x14ac:dyDescent="0.25">
      <c r="A77" s="50" t="s">
        <v>194</v>
      </c>
      <c r="B77" s="111" t="s">
        <v>38</v>
      </c>
      <c r="C77" s="46" t="s">
        <v>58</v>
      </c>
      <c r="D77" s="112"/>
      <c r="E77" s="113"/>
      <c r="F77" s="114"/>
      <c r="G77" s="112"/>
      <c r="H77" s="112"/>
      <c r="I77" s="113"/>
      <c r="J77" s="116"/>
      <c r="K77" s="114"/>
      <c r="L77" s="74"/>
      <c r="M77" s="98"/>
      <c r="N77" s="8"/>
      <c r="O77" s="8"/>
    </row>
    <row r="78" spans="1:15" s="13" customFormat="1" ht="31.5" x14ac:dyDescent="0.25">
      <c r="A78" s="156" t="s">
        <v>86</v>
      </c>
      <c r="B78" s="157" t="s">
        <v>228</v>
      </c>
      <c r="C78" s="93" t="s">
        <v>6</v>
      </c>
      <c r="D78" s="94">
        <v>887.12408357039999</v>
      </c>
      <c r="E78" s="95">
        <v>652.5</v>
      </c>
      <c r="F78" s="96"/>
      <c r="G78" s="94">
        <v>890.8652319432</v>
      </c>
      <c r="H78" s="94">
        <f>H79</f>
        <v>1199.9232000000002</v>
      </c>
      <c r="I78" s="94">
        <v>896.07979999999998</v>
      </c>
      <c r="J78" s="96"/>
      <c r="K78" s="94">
        <v>930.42556278127427</v>
      </c>
      <c r="L78" s="97">
        <v>44.558102302626779</v>
      </c>
      <c r="M78" s="48">
        <f>M79</f>
        <v>1293.1600000000001</v>
      </c>
      <c r="N78" s="8"/>
      <c r="O78" s="8"/>
    </row>
    <row r="79" spans="1:15" ht="15.75" x14ac:dyDescent="0.25">
      <c r="A79" s="158"/>
      <c r="B79" s="159" t="s">
        <v>87</v>
      </c>
      <c r="C79" s="160" t="s">
        <v>88</v>
      </c>
      <c r="D79" s="112">
        <v>887.12408357039999</v>
      </c>
      <c r="E79" s="113">
        <v>652.5</v>
      </c>
      <c r="F79" s="114"/>
      <c r="G79" s="112">
        <v>890.8652319432</v>
      </c>
      <c r="H79" s="112">
        <f>H80*H81</f>
        <v>1199.9232000000002</v>
      </c>
      <c r="I79" s="113">
        <v>896.07979999999998</v>
      </c>
      <c r="J79" s="116"/>
      <c r="K79" s="112">
        <v>930.42556278127427</v>
      </c>
      <c r="L79" s="74"/>
      <c r="M79" s="48">
        <f>M80*M81</f>
        <v>1293.1600000000001</v>
      </c>
      <c r="N79" s="8"/>
      <c r="O79" s="8"/>
    </row>
    <row r="80" spans="1:15" ht="15.75" x14ac:dyDescent="0.25">
      <c r="A80" s="158"/>
      <c r="B80" s="159" t="s">
        <v>89</v>
      </c>
      <c r="C80" s="160" t="s">
        <v>90</v>
      </c>
      <c r="D80" s="112">
        <v>24.028279619999999</v>
      </c>
      <c r="E80" s="113">
        <v>17.670000000000002</v>
      </c>
      <c r="F80" s="114"/>
      <c r="G80" s="112">
        <v>23.947990105999999</v>
      </c>
      <c r="H80" s="112">
        <v>32.256</v>
      </c>
      <c r="I80" s="113">
        <v>23.87</v>
      </c>
      <c r="J80" s="116"/>
      <c r="K80" s="112">
        <v>23.869306382279998</v>
      </c>
      <c r="L80" s="74"/>
      <c r="M80" s="48">
        <v>23.512</v>
      </c>
      <c r="N80" s="8"/>
      <c r="O80" s="8"/>
    </row>
    <row r="81" spans="1:15" ht="15.75" x14ac:dyDescent="0.25">
      <c r="A81" s="158"/>
      <c r="B81" s="159" t="s">
        <v>91</v>
      </c>
      <c r="C81" s="160" t="s">
        <v>57</v>
      </c>
      <c r="D81" s="112">
        <v>36.92</v>
      </c>
      <c r="E81" s="113">
        <v>36.92</v>
      </c>
      <c r="F81" s="112"/>
      <c r="G81" s="112">
        <v>37.200000000000003</v>
      </c>
      <c r="H81" s="112">
        <v>37.200000000000003</v>
      </c>
      <c r="I81" s="113">
        <v>37.54</v>
      </c>
      <c r="J81" s="146"/>
      <c r="K81" s="112">
        <v>38.979999999999997</v>
      </c>
      <c r="L81" s="74"/>
      <c r="M81" s="48">
        <v>55</v>
      </c>
      <c r="N81" s="8"/>
      <c r="O81" s="8"/>
    </row>
    <row r="82" spans="1:15" ht="15.75" x14ac:dyDescent="0.25">
      <c r="A82" s="158"/>
      <c r="B82" s="159" t="s">
        <v>92</v>
      </c>
      <c r="C82" s="160" t="s">
        <v>88</v>
      </c>
      <c r="D82" s="112"/>
      <c r="E82" s="113"/>
      <c r="F82" s="114"/>
      <c r="G82" s="112"/>
      <c r="H82" s="112"/>
      <c r="I82" s="115"/>
      <c r="J82" s="116"/>
      <c r="K82" s="114"/>
      <c r="L82" s="74"/>
      <c r="M82" s="48"/>
      <c r="N82" s="8"/>
      <c r="O82" s="8"/>
    </row>
    <row r="83" spans="1:15" ht="15.75" x14ac:dyDescent="0.25">
      <c r="A83" s="158"/>
      <c r="B83" s="159" t="s">
        <v>93</v>
      </c>
      <c r="C83" s="160" t="s">
        <v>90</v>
      </c>
      <c r="D83" s="112"/>
      <c r="E83" s="113"/>
      <c r="F83" s="114"/>
      <c r="G83" s="112"/>
      <c r="H83" s="112"/>
      <c r="I83" s="115"/>
      <c r="J83" s="116"/>
      <c r="K83" s="114"/>
      <c r="L83" s="74"/>
      <c r="M83" s="48"/>
      <c r="N83" s="8"/>
      <c r="O83" s="8"/>
    </row>
    <row r="84" spans="1:15" ht="15.75" x14ac:dyDescent="0.25">
      <c r="A84" s="158"/>
      <c r="B84" s="159" t="s">
        <v>91</v>
      </c>
      <c r="C84" s="160" t="s">
        <v>57</v>
      </c>
      <c r="D84" s="112"/>
      <c r="E84" s="113"/>
      <c r="F84" s="114"/>
      <c r="G84" s="112"/>
      <c r="H84" s="112"/>
      <c r="I84" s="115"/>
      <c r="J84" s="116"/>
      <c r="K84" s="114"/>
      <c r="L84" s="74"/>
      <c r="M84" s="48"/>
      <c r="N84" s="8"/>
      <c r="O84" s="8"/>
    </row>
    <row r="85" spans="1:15" ht="15.75" x14ac:dyDescent="0.25">
      <c r="A85" s="158"/>
      <c r="B85" s="159" t="s">
        <v>94</v>
      </c>
      <c r="C85" s="160" t="s">
        <v>88</v>
      </c>
      <c r="D85" s="112"/>
      <c r="E85" s="113"/>
      <c r="F85" s="114"/>
      <c r="G85" s="112"/>
      <c r="H85" s="112"/>
      <c r="I85" s="115"/>
      <c r="J85" s="116"/>
      <c r="K85" s="114"/>
      <c r="L85" s="74"/>
      <c r="M85" s="48"/>
      <c r="N85" s="8"/>
      <c r="O85" s="8"/>
    </row>
    <row r="86" spans="1:15" ht="15.75" x14ac:dyDescent="0.25">
      <c r="A86" s="158"/>
      <c r="B86" s="159" t="s">
        <v>95</v>
      </c>
      <c r="C86" s="160" t="s">
        <v>90</v>
      </c>
      <c r="D86" s="112"/>
      <c r="E86" s="113"/>
      <c r="F86" s="114"/>
      <c r="G86" s="112"/>
      <c r="H86" s="112"/>
      <c r="I86" s="115"/>
      <c r="J86" s="116"/>
      <c r="K86" s="114"/>
      <c r="L86" s="74"/>
      <c r="M86" s="48"/>
      <c r="N86" s="8"/>
      <c r="O86" s="8"/>
    </row>
    <row r="87" spans="1:15" ht="15.75" x14ac:dyDescent="0.25">
      <c r="A87" s="161"/>
      <c r="B87" s="159" t="s">
        <v>91</v>
      </c>
      <c r="C87" s="160" t="s">
        <v>57</v>
      </c>
      <c r="D87" s="112"/>
      <c r="E87" s="113"/>
      <c r="F87" s="114"/>
      <c r="G87" s="112"/>
      <c r="H87" s="112"/>
      <c r="I87" s="115"/>
      <c r="J87" s="116"/>
      <c r="K87" s="114"/>
      <c r="L87" s="74"/>
      <c r="M87" s="48"/>
      <c r="N87" s="8"/>
      <c r="O87" s="8"/>
    </row>
    <row r="88" spans="1:15" s="13" customFormat="1" ht="31.5" x14ac:dyDescent="0.25">
      <c r="A88" s="162" t="s">
        <v>126</v>
      </c>
      <c r="B88" s="142" t="s">
        <v>96</v>
      </c>
      <c r="C88" s="143" t="s">
        <v>58</v>
      </c>
      <c r="D88" s="94">
        <v>35.677218630399999</v>
      </c>
      <c r="E88" s="95">
        <v>25.283000000000001</v>
      </c>
      <c r="F88" s="96"/>
      <c r="G88" s="94">
        <v>38.257767352037376</v>
      </c>
      <c r="H88" s="94">
        <f>H101</f>
        <v>59.9</v>
      </c>
      <c r="I88" s="113">
        <v>94.07</v>
      </c>
      <c r="J88" s="96"/>
      <c r="K88" s="94">
        <v>41.455136926863702</v>
      </c>
      <c r="L88" s="97">
        <v>1.9852874921395807</v>
      </c>
      <c r="M88" s="63">
        <f>M101</f>
        <v>93.816711639999994</v>
      </c>
      <c r="N88" s="8"/>
      <c r="O88" s="8"/>
    </row>
    <row r="89" spans="1:15" ht="63" x14ac:dyDescent="0.25">
      <c r="A89" s="154" t="s">
        <v>70</v>
      </c>
      <c r="B89" s="155" t="s">
        <v>97</v>
      </c>
      <c r="C89" s="163" t="s">
        <v>55</v>
      </c>
      <c r="D89" s="112"/>
      <c r="E89" s="113"/>
      <c r="F89" s="114"/>
      <c r="G89" s="112"/>
      <c r="H89" s="112"/>
      <c r="I89" s="113"/>
      <c r="J89" s="116"/>
      <c r="K89" s="112"/>
      <c r="L89" s="74"/>
      <c r="M89" s="98"/>
      <c r="N89" s="8"/>
      <c r="O89" s="8"/>
    </row>
    <row r="90" spans="1:15" ht="31.5" hidden="1" x14ac:dyDescent="0.25">
      <c r="A90" s="164" t="s">
        <v>127</v>
      </c>
      <c r="B90" s="111" t="s">
        <v>98</v>
      </c>
      <c r="C90" s="50" t="s">
        <v>55</v>
      </c>
      <c r="D90" s="112"/>
      <c r="E90" s="113"/>
      <c r="F90" s="114"/>
      <c r="G90" s="112"/>
      <c r="H90" s="112"/>
      <c r="I90" s="113"/>
      <c r="J90" s="116"/>
      <c r="K90" s="112"/>
      <c r="L90" s="74"/>
      <c r="M90" s="98"/>
      <c r="N90" s="8"/>
      <c r="O90" s="8"/>
    </row>
    <row r="91" spans="1:15" ht="31.5" hidden="1" x14ac:dyDescent="0.25">
      <c r="A91" s="68" t="s">
        <v>128</v>
      </c>
      <c r="B91" s="111" t="s">
        <v>99</v>
      </c>
      <c r="C91" s="50" t="s">
        <v>55</v>
      </c>
      <c r="D91" s="112"/>
      <c r="E91" s="113"/>
      <c r="F91" s="114"/>
      <c r="G91" s="112"/>
      <c r="H91" s="112"/>
      <c r="I91" s="113"/>
      <c r="J91" s="116"/>
      <c r="K91" s="112"/>
      <c r="L91" s="74"/>
      <c r="M91" s="98"/>
      <c r="N91" s="8"/>
      <c r="O91" s="8"/>
    </row>
    <row r="92" spans="1:15" ht="31.5" hidden="1" x14ac:dyDescent="0.25">
      <c r="A92" s="68" t="s">
        <v>129</v>
      </c>
      <c r="B92" s="111" t="s">
        <v>100</v>
      </c>
      <c r="C92" s="50" t="s">
        <v>55</v>
      </c>
      <c r="D92" s="112"/>
      <c r="E92" s="113"/>
      <c r="F92" s="114"/>
      <c r="G92" s="112"/>
      <c r="H92" s="112"/>
      <c r="I92" s="113"/>
      <c r="J92" s="116"/>
      <c r="K92" s="112"/>
      <c r="L92" s="74"/>
      <c r="M92" s="98"/>
      <c r="N92" s="8"/>
      <c r="O92" s="8"/>
    </row>
    <row r="93" spans="1:15" ht="31.5" hidden="1" x14ac:dyDescent="0.25">
      <c r="A93" s="68" t="s">
        <v>130</v>
      </c>
      <c r="B93" s="111" t="s">
        <v>101</v>
      </c>
      <c r="C93" s="50" t="s">
        <v>55</v>
      </c>
      <c r="D93" s="112"/>
      <c r="E93" s="113"/>
      <c r="F93" s="114"/>
      <c r="G93" s="112"/>
      <c r="H93" s="112"/>
      <c r="I93" s="113"/>
      <c r="J93" s="116"/>
      <c r="K93" s="112"/>
      <c r="L93" s="74"/>
      <c r="M93" s="98"/>
      <c r="N93" s="8"/>
      <c r="O93" s="8"/>
    </row>
    <row r="94" spans="1:15" ht="31.5" hidden="1" x14ac:dyDescent="0.25">
      <c r="A94" s="68" t="s">
        <v>131</v>
      </c>
      <c r="B94" s="111" t="s">
        <v>102</v>
      </c>
      <c r="C94" s="50" t="s">
        <v>55</v>
      </c>
      <c r="D94" s="112"/>
      <c r="E94" s="113"/>
      <c r="F94" s="114"/>
      <c r="G94" s="112"/>
      <c r="H94" s="112"/>
      <c r="I94" s="113"/>
      <c r="J94" s="116"/>
      <c r="K94" s="112"/>
      <c r="L94" s="74"/>
      <c r="M94" s="98"/>
      <c r="N94" s="8"/>
      <c r="O94" s="8"/>
    </row>
    <row r="95" spans="1:15" ht="47.25" hidden="1" x14ac:dyDescent="0.25">
      <c r="A95" s="68" t="s">
        <v>132</v>
      </c>
      <c r="B95" s="111" t="s">
        <v>103</v>
      </c>
      <c r="C95" s="50" t="s">
        <v>55</v>
      </c>
      <c r="D95" s="112"/>
      <c r="E95" s="113"/>
      <c r="F95" s="114"/>
      <c r="G95" s="112"/>
      <c r="H95" s="112"/>
      <c r="I95" s="113"/>
      <c r="J95" s="116"/>
      <c r="K95" s="112"/>
      <c r="L95" s="74"/>
      <c r="M95" s="98"/>
      <c r="N95" s="8"/>
      <c r="O95" s="8"/>
    </row>
    <row r="96" spans="1:15" ht="31.5" hidden="1" x14ac:dyDescent="0.25">
      <c r="A96" s="68" t="s">
        <v>133</v>
      </c>
      <c r="B96" s="111" t="s">
        <v>104</v>
      </c>
      <c r="C96" s="50" t="s">
        <v>55</v>
      </c>
      <c r="D96" s="112"/>
      <c r="E96" s="113"/>
      <c r="F96" s="114"/>
      <c r="G96" s="112"/>
      <c r="H96" s="112"/>
      <c r="I96" s="113"/>
      <c r="J96" s="116"/>
      <c r="K96" s="112"/>
      <c r="L96" s="74"/>
      <c r="M96" s="98"/>
      <c r="N96" s="8"/>
      <c r="O96" s="8"/>
    </row>
    <row r="97" spans="1:16" ht="63" hidden="1" x14ac:dyDescent="0.25">
      <c r="A97" s="68" t="s">
        <v>134</v>
      </c>
      <c r="B97" s="111" t="s">
        <v>105</v>
      </c>
      <c r="C97" s="50" t="s">
        <v>55</v>
      </c>
      <c r="D97" s="112"/>
      <c r="E97" s="113"/>
      <c r="F97" s="114"/>
      <c r="G97" s="112"/>
      <c r="H97" s="112"/>
      <c r="I97" s="113"/>
      <c r="J97" s="116"/>
      <c r="K97" s="112"/>
      <c r="L97" s="74"/>
      <c r="M97" s="98"/>
      <c r="N97" s="8"/>
      <c r="O97" s="8"/>
    </row>
    <row r="98" spans="1:16" ht="47.25" hidden="1" x14ac:dyDescent="0.25">
      <c r="A98" s="78" t="s">
        <v>135</v>
      </c>
      <c r="B98" s="111" t="s">
        <v>106</v>
      </c>
      <c r="C98" s="50" t="s">
        <v>55</v>
      </c>
      <c r="D98" s="112"/>
      <c r="E98" s="113"/>
      <c r="F98" s="114"/>
      <c r="G98" s="112"/>
      <c r="H98" s="112"/>
      <c r="I98" s="113"/>
      <c r="J98" s="116"/>
      <c r="K98" s="112"/>
      <c r="L98" s="74"/>
      <c r="M98" s="98"/>
      <c r="N98" s="8"/>
      <c r="O98" s="8"/>
    </row>
    <row r="99" spans="1:16" ht="31.5" hidden="1" x14ac:dyDescent="0.25">
      <c r="A99" s="80"/>
      <c r="B99" s="111" t="s">
        <v>107</v>
      </c>
      <c r="C99" s="50"/>
      <c r="D99" s="112"/>
      <c r="E99" s="113"/>
      <c r="F99" s="114"/>
      <c r="G99" s="112"/>
      <c r="H99" s="112"/>
      <c r="I99" s="113"/>
      <c r="J99" s="116"/>
      <c r="K99" s="112"/>
      <c r="L99" s="74"/>
      <c r="M99" s="98"/>
      <c r="N99" s="8"/>
      <c r="O99" s="8"/>
    </row>
    <row r="100" spans="1:16" ht="47.25" hidden="1" x14ac:dyDescent="0.25">
      <c r="A100" s="80"/>
      <c r="B100" s="111" t="s">
        <v>108</v>
      </c>
      <c r="C100" s="50"/>
      <c r="D100" s="112"/>
      <c r="E100" s="113"/>
      <c r="F100" s="114"/>
      <c r="G100" s="112"/>
      <c r="H100" s="112"/>
      <c r="I100" s="113"/>
      <c r="J100" s="116"/>
      <c r="K100" s="112"/>
      <c r="L100" s="74"/>
      <c r="M100" s="98"/>
      <c r="N100" s="8"/>
      <c r="O100" s="8"/>
    </row>
    <row r="101" spans="1:16" s="13" customFormat="1" ht="15.75" x14ac:dyDescent="0.25">
      <c r="A101" s="165" t="s">
        <v>74</v>
      </c>
      <c r="B101" s="142" t="s">
        <v>109</v>
      </c>
      <c r="C101" s="162" t="s">
        <v>55</v>
      </c>
      <c r="D101" s="94">
        <v>35.677218630399999</v>
      </c>
      <c r="E101" s="95">
        <v>25.283000000000001</v>
      </c>
      <c r="F101" s="96"/>
      <c r="G101" s="94">
        <v>38.257767352037376</v>
      </c>
      <c r="H101" s="94">
        <f>H102+H105</f>
        <v>59.9</v>
      </c>
      <c r="I101" s="113">
        <v>94.07</v>
      </c>
      <c r="J101" s="96"/>
      <c r="K101" s="94">
        <v>41.455136926863702</v>
      </c>
      <c r="L101" s="97">
        <v>1.9852874921395807</v>
      </c>
      <c r="M101" s="151">
        <f>M105+M102</f>
        <v>93.816711639999994</v>
      </c>
      <c r="N101" s="8"/>
      <c r="O101" s="8"/>
    </row>
    <row r="102" spans="1:16" ht="15.75" x14ac:dyDescent="0.25">
      <c r="A102" s="68" t="s">
        <v>75</v>
      </c>
      <c r="B102" s="166" t="s">
        <v>160</v>
      </c>
      <c r="C102" s="50" t="s">
        <v>55</v>
      </c>
      <c r="D102" s="112">
        <v>19.456</v>
      </c>
      <c r="E102" s="113"/>
      <c r="F102" s="114"/>
      <c r="G102" s="112">
        <v>19.660415508197374</v>
      </c>
      <c r="H102" s="112"/>
      <c r="I102" s="113">
        <v>20.69</v>
      </c>
      <c r="J102" s="116"/>
      <c r="K102" s="112">
        <v>20.881175694199701</v>
      </c>
      <c r="L102" s="74">
        <v>0.99999999999999989</v>
      </c>
      <c r="M102" s="167">
        <f>M133*1/100</f>
        <v>26.981711640000004</v>
      </c>
    </row>
    <row r="103" spans="1:16" ht="31.5" x14ac:dyDescent="0.25">
      <c r="A103" s="68" t="s">
        <v>76</v>
      </c>
      <c r="B103" s="166" t="s">
        <v>110</v>
      </c>
      <c r="C103" s="50" t="s">
        <v>55</v>
      </c>
      <c r="D103" s="112"/>
      <c r="E103" s="113"/>
      <c r="F103" s="114"/>
      <c r="G103" s="112"/>
      <c r="H103" s="112"/>
      <c r="I103" s="113"/>
      <c r="J103" s="116"/>
      <c r="K103" s="114"/>
      <c r="L103" s="74"/>
      <c r="M103" s="52"/>
    </row>
    <row r="104" spans="1:16" ht="31.5" x14ac:dyDescent="0.25">
      <c r="A104" s="68" t="s">
        <v>136</v>
      </c>
      <c r="B104" s="166" t="s">
        <v>111</v>
      </c>
      <c r="C104" s="50" t="s">
        <v>55</v>
      </c>
      <c r="D104" s="112"/>
      <c r="E104" s="113"/>
      <c r="F104" s="114"/>
      <c r="G104" s="112"/>
      <c r="H104" s="112"/>
      <c r="I104" s="113"/>
      <c r="J104" s="116"/>
      <c r="K104" s="114"/>
      <c r="L104" s="74"/>
      <c r="M104" s="52"/>
    </row>
    <row r="105" spans="1:16" ht="15.75" x14ac:dyDescent="0.25">
      <c r="A105" s="68" t="s">
        <v>137</v>
      </c>
      <c r="B105" s="166" t="s">
        <v>112</v>
      </c>
      <c r="C105" s="50" t="s">
        <v>55</v>
      </c>
      <c r="D105" s="112">
        <v>16.221218630399999</v>
      </c>
      <c r="E105" s="113">
        <v>25.283000000000001</v>
      </c>
      <c r="F105" s="114"/>
      <c r="G105" s="112">
        <v>18.597351843839999</v>
      </c>
      <c r="H105" s="112">
        <v>59.9</v>
      </c>
      <c r="I105" s="113">
        <v>73.38</v>
      </c>
      <c r="J105" s="116"/>
      <c r="K105" s="112">
        <v>20.573961232663997</v>
      </c>
      <c r="L105" s="74">
        <v>0.98528749213958078</v>
      </c>
      <c r="M105" s="52">
        <v>66.834999999999994</v>
      </c>
      <c r="P105" s="1" t="s">
        <v>236</v>
      </c>
    </row>
    <row r="106" spans="1:16" ht="31.5" hidden="1" x14ac:dyDescent="0.25">
      <c r="A106" s="68" t="s">
        <v>138</v>
      </c>
      <c r="B106" s="166" t="s">
        <v>113</v>
      </c>
      <c r="C106" s="50" t="s">
        <v>55</v>
      </c>
      <c r="D106" s="112"/>
      <c r="E106" s="113"/>
      <c r="F106" s="114"/>
      <c r="G106" s="112"/>
      <c r="H106" s="112"/>
      <c r="I106" s="113"/>
      <c r="J106" s="116"/>
      <c r="K106" s="114"/>
      <c r="L106" s="74"/>
      <c r="M106" s="52"/>
    </row>
    <row r="107" spans="1:16" ht="15.75" hidden="1" x14ac:dyDescent="0.25">
      <c r="A107" s="68" t="s">
        <v>139</v>
      </c>
      <c r="B107" s="166" t="s">
        <v>114</v>
      </c>
      <c r="C107" s="50" t="s">
        <v>55</v>
      </c>
      <c r="D107" s="112"/>
      <c r="E107" s="113"/>
      <c r="F107" s="114"/>
      <c r="G107" s="112"/>
      <c r="H107" s="112"/>
      <c r="I107" s="115"/>
      <c r="J107" s="116"/>
      <c r="K107" s="114"/>
      <c r="L107" s="74"/>
      <c r="M107" s="52"/>
    </row>
    <row r="108" spans="1:16" ht="47.25" hidden="1" x14ac:dyDescent="0.25">
      <c r="A108" s="68" t="s">
        <v>140</v>
      </c>
      <c r="B108" s="111" t="s">
        <v>115</v>
      </c>
      <c r="C108" s="50" t="s">
        <v>55</v>
      </c>
      <c r="D108" s="112"/>
      <c r="E108" s="113"/>
      <c r="F108" s="114"/>
      <c r="G108" s="112"/>
      <c r="H108" s="112"/>
      <c r="I108" s="115"/>
      <c r="J108" s="116"/>
      <c r="K108" s="114"/>
      <c r="L108" s="74"/>
      <c r="M108" s="52"/>
    </row>
    <row r="109" spans="1:16" ht="15.75" hidden="1" x14ac:dyDescent="0.25">
      <c r="A109" s="78" t="s">
        <v>141</v>
      </c>
      <c r="B109" s="111" t="s">
        <v>116</v>
      </c>
      <c r="C109" s="50" t="s">
        <v>55</v>
      </c>
      <c r="D109" s="112"/>
      <c r="E109" s="113"/>
      <c r="F109" s="114"/>
      <c r="G109" s="112"/>
      <c r="H109" s="112"/>
      <c r="I109" s="115"/>
      <c r="J109" s="116"/>
      <c r="K109" s="114"/>
      <c r="L109" s="74"/>
      <c r="M109" s="52"/>
    </row>
    <row r="110" spans="1:16" ht="47.25" x14ac:dyDescent="0.25">
      <c r="A110" s="168" t="s">
        <v>81</v>
      </c>
      <c r="B110" s="155" t="s">
        <v>117</v>
      </c>
      <c r="C110" s="163" t="s">
        <v>55</v>
      </c>
      <c r="D110" s="119"/>
      <c r="E110" s="95"/>
      <c r="F110" s="114"/>
      <c r="G110" s="119"/>
      <c r="H110" s="119"/>
      <c r="I110" s="115"/>
      <c r="J110" s="116"/>
      <c r="K110" s="138"/>
      <c r="L110" s="74"/>
      <c r="M110" s="52"/>
    </row>
    <row r="111" spans="1:16" ht="63" x14ac:dyDescent="0.25">
      <c r="A111" s="168" t="s">
        <v>82</v>
      </c>
      <c r="B111" s="136" t="s">
        <v>118</v>
      </c>
      <c r="C111" s="163" t="s">
        <v>55</v>
      </c>
      <c r="D111" s="119"/>
      <c r="E111" s="95"/>
      <c r="F111" s="114"/>
      <c r="G111" s="119"/>
      <c r="H111" s="119"/>
      <c r="I111" s="115"/>
      <c r="J111" s="116"/>
      <c r="K111" s="138"/>
      <c r="L111" s="74"/>
      <c r="M111" s="52"/>
    </row>
    <row r="112" spans="1:16" ht="0.75" customHeight="1" x14ac:dyDescent="0.25">
      <c r="A112" s="169" t="s">
        <v>142</v>
      </c>
      <c r="B112" s="118" t="s">
        <v>119</v>
      </c>
      <c r="C112" s="50" t="s">
        <v>55</v>
      </c>
      <c r="D112" s="112"/>
      <c r="E112" s="113"/>
      <c r="F112" s="114"/>
      <c r="G112" s="112"/>
      <c r="H112" s="112"/>
      <c r="I112" s="115"/>
      <c r="J112" s="116"/>
      <c r="K112" s="114"/>
      <c r="L112" s="74"/>
      <c r="M112" s="52"/>
    </row>
    <row r="113" spans="1:13" ht="15.75" x14ac:dyDescent="0.25">
      <c r="A113" s="154" t="s">
        <v>83</v>
      </c>
      <c r="B113" s="155" t="s">
        <v>120</v>
      </c>
      <c r="C113" s="163" t="s">
        <v>55</v>
      </c>
      <c r="D113" s="119"/>
      <c r="E113" s="95"/>
      <c r="F113" s="114"/>
      <c r="G113" s="119"/>
      <c r="H113" s="119"/>
      <c r="I113" s="115"/>
      <c r="J113" s="116"/>
      <c r="K113" s="138"/>
      <c r="L113" s="74"/>
      <c r="M113" s="52"/>
    </row>
    <row r="114" spans="1:13" ht="47.25" x14ac:dyDescent="0.25">
      <c r="A114" s="170" t="s">
        <v>84</v>
      </c>
      <c r="B114" s="155" t="s">
        <v>121</v>
      </c>
      <c r="C114" s="163" t="s">
        <v>55</v>
      </c>
      <c r="D114" s="119"/>
      <c r="E114" s="95"/>
      <c r="F114" s="114"/>
      <c r="G114" s="119"/>
      <c r="H114" s="119"/>
      <c r="I114" s="115"/>
      <c r="J114" s="116"/>
      <c r="K114" s="138"/>
      <c r="L114" s="74"/>
      <c r="M114" s="52"/>
    </row>
    <row r="115" spans="1:13" ht="63" x14ac:dyDescent="0.25">
      <c r="A115" s="170" t="s">
        <v>85</v>
      </c>
      <c r="B115" s="155" t="s">
        <v>122</v>
      </c>
      <c r="C115" s="163" t="s">
        <v>55</v>
      </c>
      <c r="D115" s="119"/>
      <c r="E115" s="95"/>
      <c r="F115" s="114"/>
      <c r="G115" s="119"/>
      <c r="H115" s="119"/>
      <c r="I115" s="115"/>
      <c r="J115" s="116"/>
      <c r="K115" s="138"/>
      <c r="L115" s="74"/>
      <c r="M115" s="52"/>
    </row>
    <row r="116" spans="1:13" ht="31.5" x14ac:dyDescent="0.25">
      <c r="A116" s="171" t="s">
        <v>143</v>
      </c>
      <c r="B116" s="155" t="s">
        <v>123</v>
      </c>
      <c r="C116" s="163" t="s">
        <v>55</v>
      </c>
      <c r="D116" s="119"/>
      <c r="E116" s="95"/>
      <c r="F116" s="114"/>
      <c r="G116" s="119"/>
      <c r="H116" s="119"/>
      <c r="I116" s="115"/>
      <c r="J116" s="116"/>
      <c r="K116" s="138"/>
      <c r="L116" s="74"/>
      <c r="M116" s="52"/>
    </row>
    <row r="117" spans="1:13" ht="15.75" hidden="1" x14ac:dyDescent="0.25">
      <c r="A117" s="172" t="s">
        <v>144</v>
      </c>
      <c r="B117" s="111" t="s">
        <v>124</v>
      </c>
      <c r="C117" s="50"/>
      <c r="D117" s="112"/>
      <c r="E117" s="113"/>
      <c r="F117" s="114"/>
      <c r="G117" s="112"/>
      <c r="H117" s="112"/>
      <c r="I117" s="115"/>
      <c r="J117" s="116"/>
      <c r="K117" s="114"/>
      <c r="L117" s="74"/>
      <c r="M117" s="52"/>
    </row>
    <row r="118" spans="1:13" ht="31.5" hidden="1" x14ac:dyDescent="0.25">
      <c r="A118" s="169" t="s">
        <v>144</v>
      </c>
      <c r="B118" s="111" t="s">
        <v>125</v>
      </c>
      <c r="C118" s="50"/>
      <c r="D118" s="112"/>
      <c r="E118" s="113"/>
      <c r="F118" s="114"/>
      <c r="G118" s="112"/>
      <c r="H118" s="112"/>
      <c r="I118" s="115"/>
      <c r="J118" s="116"/>
      <c r="K118" s="114"/>
      <c r="L118" s="74"/>
      <c r="M118" s="52"/>
    </row>
    <row r="119" spans="1:13" s="8" customFormat="1" ht="15.75" x14ac:dyDescent="0.25">
      <c r="A119" s="170">
        <v>2</v>
      </c>
      <c r="B119" s="173" t="s">
        <v>145</v>
      </c>
      <c r="C119" s="170" t="s">
        <v>55</v>
      </c>
      <c r="D119" s="112"/>
      <c r="E119" s="113"/>
      <c r="F119" s="114"/>
      <c r="G119" s="112"/>
      <c r="H119" s="112"/>
      <c r="I119" s="115"/>
      <c r="J119" s="114"/>
      <c r="K119" s="114"/>
      <c r="L119" s="174"/>
      <c r="M119" s="98"/>
    </row>
    <row r="120" spans="1:13" s="8" customFormat="1" ht="15.75" x14ac:dyDescent="0.25">
      <c r="A120" s="171">
        <v>3</v>
      </c>
      <c r="B120" s="175" t="s">
        <v>146</v>
      </c>
      <c r="C120" s="170" t="s">
        <v>55</v>
      </c>
      <c r="D120" s="112"/>
      <c r="E120" s="113"/>
      <c r="F120" s="114"/>
      <c r="G120" s="112"/>
      <c r="H120" s="112"/>
      <c r="I120" s="115"/>
      <c r="J120" s="114"/>
      <c r="K120" s="114"/>
      <c r="L120" s="174"/>
      <c r="M120" s="98"/>
    </row>
    <row r="121" spans="1:13" ht="15.75" hidden="1" x14ac:dyDescent="0.25">
      <c r="A121" s="68" t="s">
        <v>150</v>
      </c>
      <c r="B121" s="111" t="s">
        <v>147</v>
      </c>
      <c r="C121" s="50" t="s">
        <v>55</v>
      </c>
      <c r="D121" s="112"/>
      <c r="E121" s="113"/>
      <c r="F121" s="114"/>
      <c r="G121" s="112"/>
      <c r="H121" s="112"/>
      <c r="I121" s="115"/>
      <c r="J121" s="116"/>
      <c r="K121" s="114"/>
      <c r="L121" s="74"/>
      <c r="M121" s="52"/>
    </row>
    <row r="122" spans="1:13" ht="94.5" hidden="1" x14ac:dyDescent="0.25">
      <c r="A122" s="68" t="s">
        <v>151</v>
      </c>
      <c r="B122" s="111" t="s">
        <v>148</v>
      </c>
      <c r="C122" s="50" t="s">
        <v>55</v>
      </c>
      <c r="D122" s="112"/>
      <c r="E122" s="113"/>
      <c r="F122" s="114"/>
      <c r="G122" s="112"/>
      <c r="H122" s="112"/>
      <c r="I122" s="115"/>
      <c r="J122" s="116"/>
      <c r="K122" s="114"/>
      <c r="L122" s="74"/>
      <c r="M122" s="52"/>
    </row>
    <row r="123" spans="1:13" ht="15.75" hidden="1" x14ac:dyDescent="0.25">
      <c r="A123" s="78" t="s">
        <v>152</v>
      </c>
      <c r="B123" s="111" t="s">
        <v>149</v>
      </c>
      <c r="C123" s="48" t="s">
        <v>15</v>
      </c>
      <c r="D123" s="112"/>
      <c r="E123" s="113"/>
      <c r="F123" s="114"/>
      <c r="G123" s="112"/>
      <c r="H123" s="112"/>
      <c r="I123" s="115"/>
      <c r="J123" s="116"/>
      <c r="K123" s="114"/>
      <c r="L123" s="74"/>
      <c r="M123" s="52"/>
    </row>
    <row r="124" spans="1:13" s="14" customFormat="1" ht="15.75" x14ac:dyDescent="0.25">
      <c r="A124" s="165">
        <v>4</v>
      </c>
      <c r="B124" s="142" t="s">
        <v>153</v>
      </c>
      <c r="C124" s="162" t="s">
        <v>55</v>
      </c>
      <c r="D124" s="94">
        <v>0</v>
      </c>
      <c r="E124" s="95">
        <v>0</v>
      </c>
      <c r="F124" s="99"/>
      <c r="G124" s="94">
        <v>0</v>
      </c>
      <c r="H124" s="94"/>
      <c r="I124" s="95">
        <v>0</v>
      </c>
      <c r="J124" s="99"/>
      <c r="K124" s="94">
        <v>0</v>
      </c>
      <c r="L124" s="176">
        <v>0</v>
      </c>
      <c r="M124" s="177"/>
    </row>
    <row r="125" spans="1:13" ht="78.75" hidden="1" x14ac:dyDescent="0.25">
      <c r="A125" s="172" t="s">
        <v>161</v>
      </c>
      <c r="B125" s="111" t="s">
        <v>154</v>
      </c>
      <c r="C125" s="50" t="s">
        <v>55</v>
      </c>
      <c r="D125" s="114"/>
      <c r="E125" s="113"/>
      <c r="F125" s="114"/>
      <c r="G125" s="112"/>
      <c r="H125" s="112"/>
      <c r="I125" s="115"/>
      <c r="J125" s="116"/>
      <c r="K125" s="114"/>
      <c r="L125" s="74"/>
      <c r="M125" s="52"/>
    </row>
    <row r="126" spans="1:13" ht="141.75" hidden="1" x14ac:dyDescent="0.25">
      <c r="A126" s="172" t="s">
        <v>162</v>
      </c>
      <c r="B126" s="111" t="s">
        <v>155</v>
      </c>
      <c r="C126" s="50" t="s">
        <v>55</v>
      </c>
      <c r="D126" s="114"/>
      <c r="E126" s="113"/>
      <c r="F126" s="114"/>
      <c r="G126" s="112"/>
      <c r="H126" s="112"/>
      <c r="I126" s="115"/>
      <c r="J126" s="116"/>
      <c r="K126" s="114"/>
      <c r="L126" s="74"/>
      <c r="M126" s="52"/>
    </row>
    <row r="127" spans="1:13" ht="78.75" hidden="1" x14ac:dyDescent="0.25">
      <c r="A127" s="172" t="s">
        <v>164</v>
      </c>
      <c r="B127" s="111" t="s">
        <v>156</v>
      </c>
      <c r="C127" s="50" t="s">
        <v>55</v>
      </c>
      <c r="D127" s="114"/>
      <c r="E127" s="113"/>
      <c r="F127" s="114"/>
      <c r="G127" s="112"/>
      <c r="H127" s="112"/>
      <c r="I127" s="115"/>
      <c r="J127" s="116"/>
      <c r="K127" s="114"/>
      <c r="L127" s="74"/>
      <c r="M127" s="52"/>
    </row>
    <row r="128" spans="1:13" ht="110.25" hidden="1" x14ac:dyDescent="0.25">
      <c r="A128" s="172" t="s">
        <v>163</v>
      </c>
      <c r="B128" s="111" t="s">
        <v>157</v>
      </c>
      <c r="C128" s="50" t="s">
        <v>55</v>
      </c>
      <c r="D128" s="114"/>
      <c r="E128" s="113"/>
      <c r="F128" s="114"/>
      <c r="G128" s="112"/>
      <c r="H128" s="112"/>
      <c r="I128" s="115"/>
      <c r="J128" s="116"/>
      <c r="K128" s="114"/>
      <c r="L128" s="74"/>
      <c r="M128" s="52"/>
    </row>
    <row r="129" spans="1:17" ht="78.75" hidden="1" x14ac:dyDescent="0.25">
      <c r="A129" s="172" t="s">
        <v>165</v>
      </c>
      <c r="B129" s="111" t="s">
        <v>158</v>
      </c>
      <c r="C129" s="50" t="s">
        <v>55</v>
      </c>
      <c r="D129" s="114"/>
      <c r="E129" s="113"/>
      <c r="F129" s="114"/>
      <c r="G129" s="112"/>
      <c r="H129" s="112"/>
      <c r="I129" s="115"/>
      <c r="J129" s="116"/>
      <c r="K129" s="114"/>
      <c r="L129" s="74"/>
      <c r="M129" s="52"/>
    </row>
    <row r="130" spans="1:17" ht="78.75" hidden="1" x14ac:dyDescent="0.25">
      <c r="A130" s="169" t="s">
        <v>166</v>
      </c>
      <c r="B130" s="111" t="s">
        <v>159</v>
      </c>
      <c r="C130" s="50" t="s">
        <v>55</v>
      </c>
      <c r="D130" s="114"/>
      <c r="E130" s="113"/>
      <c r="F130" s="114"/>
      <c r="G130" s="112"/>
      <c r="H130" s="112"/>
      <c r="I130" s="115"/>
      <c r="J130" s="116"/>
      <c r="K130" s="114"/>
      <c r="L130" s="74"/>
      <c r="M130" s="52"/>
    </row>
    <row r="131" spans="1:17" ht="31.5" x14ac:dyDescent="0.25">
      <c r="A131" s="169" t="s">
        <v>202</v>
      </c>
      <c r="B131" s="155" t="s">
        <v>203</v>
      </c>
      <c r="C131" s="154" t="s">
        <v>175</v>
      </c>
      <c r="D131" s="138"/>
      <c r="E131" s="95"/>
      <c r="F131" s="114"/>
      <c r="G131" s="119"/>
      <c r="H131" s="119"/>
      <c r="I131" s="115"/>
      <c r="J131" s="116"/>
      <c r="K131" s="138"/>
      <c r="L131" s="74"/>
      <c r="M131" s="52"/>
    </row>
    <row r="132" spans="1:17" s="13" customFormat="1" ht="15.75" x14ac:dyDescent="0.25">
      <c r="A132" s="162">
        <v>5</v>
      </c>
      <c r="B132" s="110" t="s">
        <v>167</v>
      </c>
      <c r="C132" s="162" t="s">
        <v>55</v>
      </c>
      <c r="D132" s="94">
        <v>1949.0046501346551</v>
      </c>
      <c r="E132" s="95">
        <v>1085.203</v>
      </c>
      <c r="F132" s="94">
        <v>0</v>
      </c>
      <c r="G132" s="94">
        <v>1985.7019663279348</v>
      </c>
      <c r="H132" s="94">
        <f>H139+H140</f>
        <v>1598.6999999999998</v>
      </c>
      <c r="I132" s="95">
        <v>2089.7437500000001</v>
      </c>
      <c r="J132" s="94">
        <v>0</v>
      </c>
      <c r="K132" s="94">
        <v>2088.1175694199706</v>
      </c>
      <c r="L132" s="97">
        <v>99.999999999999986</v>
      </c>
      <c r="M132" s="178">
        <f>M133+M102</f>
        <v>2725.1528756400003</v>
      </c>
    </row>
    <row r="133" spans="1:17" ht="15.75" x14ac:dyDescent="0.25">
      <c r="A133" s="170">
        <v>6</v>
      </c>
      <c r="B133" s="179" t="s">
        <v>174</v>
      </c>
      <c r="C133" s="46" t="s">
        <v>175</v>
      </c>
      <c r="D133" s="112">
        <v>1929.5486501346552</v>
      </c>
      <c r="E133" s="113">
        <v>1085.203</v>
      </c>
      <c r="F133" s="114"/>
      <c r="G133" s="112">
        <v>1966.0415508197375</v>
      </c>
      <c r="H133" s="112">
        <f>H88+H78+H64+H56+H34</f>
        <v>1913.5232000000001</v>
      </c>
      <c r="I133" s="113">
        <v>2069.05375</v>
      </c>
      <c r="J133" s="116"/>
      <c r="K133" s="112">
        <v>2067.2363937257705</v>
      </c>
      <c r="L133" s="74"/>
      <c r="M133" s="121">
        <f>M105+M78+M64+M56+M34</f>
        <v>2698.1711640000003</v>
      </c>
    </row>
    <row r="134" spans="1:17" ht="15.75" x14ac:dyDescent="0.25">
      <c r="A134" s="50">
        <v>7</v>
      </c>
      <c r="B134" s="180" t="s">
        <v>168</v>
      </c>
      <c r="C134" s="46" t="s">
        <v>169</v>
      </c>
      <c r="D134" s="104">
        <v>122.30183103533734</v>
      </c>
      <c r="E134" s="105">
        <v>135.70126297361512</v>
      </c>
      <c r="F134" s="114"/>
      <c r="G134" s="104">
        <v>125.03267575462476</v>
      </c>
      <c r="H134" s="104">
        <f>H133/H16</f>
        <v>151.14717219589258</v>
      </c>
      <c r="I134" s="113">
        <v>132.01642027219307</v>
      </c>
      <c r="J134" s="146"/>
      <c r="K134" s="104">
        <v>131.90165550774637</v>
      </c>
      <c r="L134" s="74"/>
      <c r="M134" s="121">
        <f>M133/M16</f>
        <v>174.77578971233137</v>
      </c>
    </row>
    <row r="135" spans="1:17" ht="15.75" x14ac:dyDescent="0.25">
      <c r="A135" s="50">
        <v>8</v>
      </c>
      <c r="B135" s="181" t="s">
        <v>170</v>
      </c>
      <c r="C135" s="182" t="s">
        <v>171</v>
      </c>
      <c r="D135" s="104">
        <v>123.53516556422183</v>
      </c>
      <c r="E135" s="105">
        <v>135.70126297361512</v>
      </c>
      <c r="F135" s="114"/>
      <c r="G135" s="104">
        <v>126.28300251217101</v>
      </c>
      <c r="H135" s="104">
        <v>126.28</v>
      </c>
      <c r="I135" s="113">
        <v>133.33655017961169</v>
      </c>
      <c r="J135" s="146"/>
      <c r="K135" s="104">
        <v>133.2339954623701</v>
      </c>
      <c r="L135" s="74"/>
      <c r="M135" s="121">
        <f>M132/M16</f>
        <v>176.52354760945468</v>
      </c>
    </row>
    <row r="136" spans="1:17" ht="15.75" x14ac:dyDescent="0.25">
      <c r="A136" s="169" t="s">
        <v>176</v>
      </c>
      <c r="B136" s="144" t="s">
        <v>172</v>
      </c>
      <c r="C136" s="46" t="s">
        <v>173</v>
      </c>
      <c r="D136" s="112"/>
      <c r="E136" s="115"/>
      <c r="F136" s="114"/>
      <c r="G136" s="112"/>
      <c r="H136" s="112"/>
      <c r="I136" s="113">
        <v>105.58550836385194</v>
      </c>
      <c r="J136" s="146"/>
      <c r="K136" s="183">
        <v>105.50429813349518</v>
      </c>
      <c r="L136" s="74"/>
      <c r="M136" s="52"/>
    </row>
    <row r="137" spans="1:17" ht="15.75" x14ac:dyDescent="0.25">
      <c r="A137" s="50">
        <v>9</v>
      </c>
      <c r="B137" s="184" t="s">
        <v>206</v>
      </c>
      <c r="C137" s="50" t="s">
        <v>8</v>
      </c>
      <c r="D137" s="63">
        <v>7.8884699999999999</v>
      </c>
      <c r="E137" s="66">
        <v>3.9984999999999999</v>
      </c>
      <c r="F137" s="65"/>
      <c r="G137" s="63">
        <v>7.8621110000000005</v>
      </c>
      <c r="H137" s="63">
        <v>6.2009999999999996</v>
      </c>
      <c r="I137" s="66">
        <v>7.8363499999999995</v>
      </c>
      <c r="J137" s="185"/>
      <c r="K137" s="63">
        <v>7.83627918</v>
      </c>
      <c r="L137" s="186"/>
      <c r="M137" s="52">
        <v>7.7190000000000003</v>
      </c>
    </row>
    <row r="138" spans="1:17" ht="15.75" x14ac:dyDescent="0.25">
      <c r="A138" s="50">
        <v>10</v>
      </c>
      <c r="B138" s="184" t="s">
        <v>207</v>
      </c>
      <c r="C138" s="50" t="s">
        <v>8</v>
      </c>
      <c r="D138" s="63">
        <v>7.8884699999999999</v>
      </c>
      <c r="E138" s="66">
        <v>3.9984999999999999</v>
      </c>
      <c r="F138" s="65"/>
      <c r="G138" s="63">
        <v>7.8621110000000005</v>
      </c>
      <c r="H138" s="63">
        <v>6.4589999999999996</v>
      </c>
      <c r="I138" s="66">
        <v>7.8363499999999995</v>
      </c>
      <c r="J138" s="185"/>
      <c r="K138" s="63">
        <v>7.83627918</v>
      </c>
      <c r="L138" s="186"/>
      <c r="M138" s="52">
        <v>7.7188999999999997</v>
      </c>
      <c r="P138" s="1">
        <v>6.2009999999999996</v>
      </c>
      <c r="Q138" s="1">
        <f>P138*126.28</f>
        <v>783.06227999999999</v>
      </c>
    </row>
    <row r="139" spans="1:17" ht="15.75" x14ac:dyDescent="0.25">
      <c r="A139" s="50">
        <v>11</v>
      </c>
      <c r="B139" s="184" t="s">
        <v>208</v>
      </c>
      <c r="C139" s="50" t="s">
        <v>201</v>
      </c>
      <c r="D139" s="112">
        <v>974.50344749839689</v>
      </c>
      <c r="E139" s="113">
        <v>493.95535950854099</v>
      </c>
      <c r="F139" s="114"/>
      <c r="G139" s="112">
        <v>992.85098316396738</v>
      </c>
      <c r="H139" s="112">
        <v>783.06</v>
      </c>
      <c r="I139" s="113">
        <v>989.59780673625119</v>
      </c>
      <c r="J139" s="146"/>
      <c r="K139" s="112">
        <v>989.56533485040006</v>
      </c>
      <c r="L139" s="74"/>
      <c r="M139" s="167">
        <f>M137*140.19</f>
        <v>1082.12661</v>
      </c>
      <c r="P139" s="1">
        <v>6.4589999999999996</v>
      </c>
      <c r="Q139" s="1">
        <f>P139*126.28</f>
        <v>815.64251999999999</v>
      </c>
    </row>
    <row r="140" spans="1:17" ht="15.75" x14ac:dyDescent="0.25">
      <c r="A140" s="50">
        <v>12</v>
      </c>
      <c r="B140" s="184" t="s">
        <v>209</v>
      </c>
      <c r="C140" s="50" t="s">
        <v>88</v>
      </c>
      <c r="D140" s="112">
        <v>974.50344749839689</v>
      </c>
      <c r="E140" s="113">
        <v>591.24764049145892</v>
      </c>
      <c r="F140" s="114"/>
      <c r="G140" s="112">
        <v>992.85098316396738</v>
      </c>
      <c r="H140" s="112">
        <v>815.64</v>
      </c>
      <c r="I140" s="113">
        <v>1100.1459432637489</v>
      </c>
      <c r="J140" s="146"/>
      <c r="K140" s="112">
        <v>1098.5522345695704</v>
      </c>
      <c r="L140" s="74"/>
      <c r="M140" s="167">
        <v>1643.0260000000001</v>
      </c>
      <c r="N140" s="34"/>
      <c r="P140" s="1">
        <f>P138+P139</f>
        <v>12.66</v>
      </c>
      <c r="Q140" s="1">
        <f>SUM(Q138:Q139)</f>
        <v>1598.7048</v>
      </c>
    </row>
    <row r="141" spans="1:17" ht="15.75" x14ac:dyDescent="0.25">
      <c r="A141" s="50">
        <v>13</v>
      </c>
      <c r="B141" s="184" t="s">
        <v>210</v>
      </c>
      <c r="C141" s="50" t="s">
        <v>57</v>
      </c>
      <c r="D141" s="119">
        <v>123.53516556422183</v>
      </c>
      <c r="E141" s="95">
        <v>123.53516556422183</v>
      </c>
      <c r="F141" s="114"/>
      <c r="G141" s="119">
        <v>126.28300251217101</v>
      </c>
      <c r="H141" s="119">
        <v>126.28</v>
      </c>
      <c r="I141" s="113">
        <v>126.28300251217101</v>
      </c>
      <c r="J141" s="146"/>
      <c r="K141" s="119">
        <v>126.28</v>
      </c>
      <c r="L141" s="74"/>
      <c r="M141" s="52">
        <v>140.19</v>
      </c>
    </row>
    <row r="142" spans="1:17" ht="15.75" x14ac:dyDescent="0.25">
      <c r="A142" s="50">
        <v>14</v>
      </c>
      <c r="B142" s="184" t="s">
        <v>211</v>
      </c>
      <c r="C142" s="50" t="s">
        <v>57</v>
      </c>
      <c r="D142" s="119">
        <v>123.53516556422183</v>
      </c>
      <c r="E142" s="95">
        <v>147.86736038300836</v>
      </c>
      <c r="F142" s="114"/>
      <c r="G142" s="119">
        <v>126.28300251217101</v>
      </c>
      <c r="H142" s="119">
        <v>126.28</v>
      </c>
      <c r="I142" s="113">
        <v>140.39009784705237</v>
      </c>
      <c r="J142" s="146"/>
      <c r="K142" s="119">
        <v>140.18799092474018</v>
      </c>
      <c r="L142" s="74"/>
      <c r="M142" s="52">
        <v>212.86</v>
      </c>
    </row>
    <row r="143" spans="1:17" ht="15.75" x14ac:dyDescent="0.25">
      <c r="A143" s="50">
        <v>15</v>
      </c>
      <c r="B143" s="184" t="s">
        <v>200</v>
      </c>
      <c r="C143" s="50" t="s">
        <v>15</v>
      </c>
      <c r="D143" s="183">
        <v>120.14701961118639</v>
      </c>
      <c r="E143" s="187"/>
      <c r="F143" s="188"/>
      <c r="G143" s="183">
        <v>102.22433582810125</v>
      </c>
      <c r="H143" s="183"/>
      <c r="I143" s="187"/>
      <c r="J143" s="189"/>
      <c r="K143" s="183">
        <v>111.01361333919874</v>
      </c>
      <c r="L143" s="74"/>
      <c r="M143" s="52"/>
    </row>
    <row r="144" spans="1:17" x14ac:dyDescent="0.2">
      <c r="A144" s="15"/>
      <c r="B144" s="16"/>
      <c r="C144" s="15"/>
      <c r="D144" s="10"/>
      <c r="E144" s="31"/>
      <c r="F144" s="17"/>
      <c r="G144" s="10"/>
      <c r="H144" s="10"/>
      <c r="I144" s="17"/>
      <c r="J144" s="15"/>
      <c r="K144" s="10"/>
    </row>
    <row r="145" spans="1:12" x14ac:dyDescent="0.2">
      <c r="A145" s="15"/>
      <c r="B145" s="16"/>
      <c r="C145" s="20"/>
      <c r="D145" s="18"/>
      <c r="E145" s="18"/>
      <c r="F145" s="17"/>
      <c r="G145" s="10"/>
      <c r="H145" s="10"/>
      <c r="I145" s="17"/>
      <c r="J145" s="15"/>
      <c r="K145" s="10"/>
    </row>
    <row r="146" spans="1:12" s="2" customFormat="1" x14ac:dyDescent="0.2">
      <c r="A146" s="6"/>
      <c r="C146" s="6"/>
      <c r="D146" s="11"/>
      <c r="E146" s="11"/>
      <c r="F146" s="11"/>
      <c r="G146" s="11"/>
      <c r="H146" s="11"/>
      <c r="I146" s="11"/>
      <c r="J146" s="6"/>
      <c r="K146" s="11"/>
      <c r="L146" s="7"/>
    </row>
    <row r="147" spans="1:12" s="29" customFormat="1" ht="15.75" x14ac:dyDescent="0.25">
      <c r="A147" s="25"/>
      <c r="B147" s="26" t="s">
        <v>237</v>
      </c>
      <c r="C147" s="25"/>
      <c r="D147" s="27"/>
      <c r="E147" s="30"/>
      <c r="F147" s="30"/>
      <c r="G147" s="190"/>
      <c r="H147" s="190"/>
      <c r="I147" s="190" t="s">
        <v>238</v>
      </c>
      <c r="J147" s="25"/>
      <c r="K147" s="27"/>
      <c r="L147" s="28"/>
    </row>
    <row r="148" spans="1:12" s="2" customFormat="1" x14ac:dyDescent="0.2">
      <c r="A148" s="6"/>
      <c r="C148" s="6"/>
      <c r="D148" s="11"/>
      <c r="E148" s="11"/>
      <c r="F148" s="11"/>
      <c r="G148" s="11"/>
      <c r="H148" s="11"/>
      <c r="I148" s="11"/>
      <c r="J148" s="6"/>
      <c r="K148" s="11"/>
      <c r="L148" s="7"/>
    </row>
    <row r="149" spans="1:12" s="2" customFormat="1" x14ac:dyDescent="0.2">
      <c r="A149" s="6"/>
      <c r="C149" s="6"/>
      <c r="D149" s="11"/>
      <c r="E149" s="11"/>
      <c r="F149" s="11"/>
      <c r="G149" s="11"/>
      <c r="H149" s="11"/>
      <c r="I149" s="11"/>
      <c r="J149" s="6"/>
      <c r="K149" s="11"/>
      <c r="L149" s="7"/>
    </row>
    <row r="150" spans="1:12" s="2" customFormat="1" x14ac:dyDescent="0.2">
      <c r="A150" s="6"/>
      <c r="C150" s="6"/>
      <c r="D150" s="11"/>
      <c r="E150" s="11"/>
      <c r="F150" s="11"/>
      <c r="G150" s="11"/>
      <c r="H150" s="11"/>
      <c r="I150" s="11"/>
      <c r="J150" s="6"/>
      <c r="K150" s="11"/>
      <c r="L150" s="7"/>
    </row>
    <row r="151" spans="1:12" s="2" customFormat="1" x14ac:dyDescent="0.2">
      <c r="A151" s="6"/>
      <c r="C151" s="6"/>
      <c r="D151" s="11"/>
      <c r="E151" s="11"/>
      <c r="F151" s="11"/>
      <c r="G151" s="11"/>
      <c r="H151" s="11"/>
      <c r="I151" s="11"/>
      <c r="J151" s="6"/>
      <c r="K151" s="11"/>
      <c r="L151" s="7"/>
    </row>
    <row r="152" spans="1:12" s="2" customFormat="1" x14ac:dyDescent="0.2">
      <c r="A152" s="6"/>
      <c r="C152" s="6"/>
      <c r="D152" s="11"/>
      <c r="E152" s="11"/>
      <c r="F152" s="11"/>
      <c r="G152" s="11"/>
      <c r="H152" s="11"/>
      <c r="I152" s="11"/>
      <c r="J152" s="6"/>
      <c r="K152" s="11"/>
      <c r="L152" s="7"/>
    </row>
    <row r="153" spans="1:12" s="2" customFormat="1" x14ac:dyDescent="0.2">
      <c r="A153" s="6"/>
      <c r="C153" s="6"/>
      <c r="D153" s="11"/>
      <c r="E153" s="11"/>
      <c r="F153" s="11"/>
      <c r="G153" s="11"/>
      <c r="H153" s="11"/>
      <c r="I153" s="11"/>
      <c r="J153" s="6"/>
      <c r="K153" s="11"/>
      <c r="L153" s="7"/>
    </row>
    <row r="154" spans="1:12" s="2" customFormat="1" x14ac:dyDescent="0.2">
      <c r="A154" s="6"/>
      <c r="C154" s="6"/>
      <c r="D154" s="19"/>
      <c r="E154" s="11"/>
      <c r="F154" s="11"/>
      <c r="G154" s="11"/>
      <c r="H154" s="11"/>
      <c r="I154" s="11"/>
      <c r="J154" s="6"/>
      <c r="K154" s="11"/>
      <c r="L154" s="7"/>
    </row>
    <row r="155" spans="1:12" s="2" customFormat="1" x14ac:dyDescent="0.2">
      <c r="A155" s="6"/>
      <c r="C155" s="6"/>
      <c r="D155" s="11"/>
      <c r="E155" s="11"/>
      <c r="F155" s="11"/>
      <c r="G155" s="11"/>
      <c r="H155" s="11"/>
      <c r="I155" s="11"/>
      <c r="J155" s="6"/>
      <c r="K155" s="11"/>
      <c r="L155" s="7"/>
    </row>
    <row r="156" spans="1:12" s="2" customFormat="1" x14ac:dyDescent="0.2">
      <c r="A156" s="6"/>
      <c r="C156" s="6"/>
      <c r="D156" s="11"/>
      <c r="E156" s="11"/>
      <c r="F156" s="11"/>
      <c r="G156" s="11"/>
      <c r="H156" s="11"/>
      <c r="I156" s="11"/>
      <c r="J156" s="6"/>
      <c r="K156" s="11"/>
      <c r="L156" s="7"/>
    </row>
    <row r="157" spans="1:12" s="2" customFormat="1" x14ac:dyDescent="0.2">
      <c r="A157" s="6"/>
      <c r="C157" s="6"/>
      <c r="D157" s="11"/>
      <c r="E157" s="22"/>
      <c r="F157" s="11"/>
      <c r="G157" s="11"/>
      <c r="H157" s="11"/>
      <c r="I157" s="22"/>
      <c r="J157" s="6"/>
      <c r="K157" s="11"/>
      <c r="L157" s="7"/>
    </row>
    <row r="158" spans="1:12" x14ac:dyDescent="0.2">
      <c r="E158" s="22"/>
    </row>
    <row r="159" spans="1:12" x14ac:dyDescent="0.2">
      <c r="E159" s="22"/>
    </row>
    <row r="160" spans="1:12" x14ac:dyDescent="0.2">
      <c r="E160" s="22"/>
    </row>
    <row r="161" spans="5:5" x14ac:dyDescent="0.2">
      <c r="E161" s="22"/>
    </row>
    <row r="162" spans="5:5" x14ac:dyDescent="0.2">
      <c r="E162" s="22"/>
    </row>
    <row r="163" spans="5:5" x14ac:dyDescent="0.2">
      <c r="E163" s="22"/>
    </row>
  </sheetData>
  <mergeCells count="12">
    <mergeCell ref="L4:L6"/>
    <mergeCell ref="F4:G6"/>
    <mergeCell ref="J5:K6"/>
    <mergeCell ref="I4:K4"/>
    <mergeCell ref="A1:K1"/>
    <mergeCell ref="B3:E3"/>
    <mergeCell ref="A4:A7"/>
    <mergeCell ref="B4:B7"/>
    <mergeCell ref="C4:C7"/>
    <mergeCell ref="I5:I7"/>
    <mergeCell ref="E4:E7"/>
    <mergeCell ref="D4:D7"/>
  </mergeCells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613bylkova</dc:creator>
  <cp:lastModifiedBy>DNS</cp:lastModifiedBy>
  <cp:lastPrinted>2024-04-19T05:57:02Z</cp:lastPrinted>
  <dcterms:created xsi:type="dcterms:W3CDTF">2014-04-02T22:49:11Z</dcterms:created>
  <dcterms:modified xsi:type="dcterms:W3CDTF">2024-04-19T05:57:11Z</dcterms:modified>
</cp:coreProperties>
</file>